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\Documents\Firma\Jerabek\2023\Budyne_Ostrovni\Rozpocet_a_VV_Budyne_Ostrovni\"/>
    </mc:Choice>
  </mc:AlternateContent>
  <bookViews>
    <workbookView xWindow="0" yWindow="0" windowWidth="28800" windowHeight="11655"/>
  </bookViews>
  <sheets>
    <sheet name="Rekapitulace stavby" sheetId="1" r:id="rId1"/>
    <sheet name="00870-1 - Kanalizační sto..." sheetId="2" r:id="rId2"/>
    <sheet name="00870-2 - Vedlejší a osta..." sheetId="3" r:id="rId3"/>
  </sheets>
  <definedNames>
    <definedName name="_xlnm._FilterDatabase" localSheetId="1" hidden="1">'00870-1 - Kanalizační sto...'!$C$124:$K$496</definedName>
    <definedName name="_xlnm._FilterDatabase" localSheetId="2" hidden="1">'00870-2 - Vedlejší a osta...'!$C$120:$K$149</definedName>
    <definedName name="_xlnm.Print_Titles" localSheetId="1">'00870-1 - Kanalizační sto...'!$124:$124</definedName>
    <definedName name="_xlnm.Print_Titles" localSheetId="2">'00870-2 - Vedlejší a osta...'!$120:$120</definedName>
    <definedName name="_xlnm.Print_Titles" localSheetId="0">'Rekapitulace stavby'!$92:$92</definedName>
    <definedName name="_xlnm.Print_Area" localSheetId="1">'00870-1 - Kanalizační sto...'!$C$4:$J$76,'00870-1 - Kanalizační sto...'!$C$112:$K$496</definedName>
    <definedName name="_xlnm.Print_Area" localSheetId="2">'00870-2 - Vedlejší a osta...'!$C$4:$J$76,'00870-2 - Vedlejší a osta...'!$C$108:$K$149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T129" i="3"/>
  <c r="R130" i="3"/>
  <c r="R129" i="3"/>
  <c r="P130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 s="1"/>
  <c r="J17" i="3"/>
  <c r="J12" i="3"/>
  <c r="J89" i="3" s="1"/>
  <c r="E7" i="3"/>
  <c r="E85" i="3" s="1"/>
  <c r="J37" i="2"/>
  <c r="J36" i="2"/>
  <c r="AY95" i="1" s="1"/>
  <c r="J35" i="2"/>
  <c r="AX95" i="1"/>
  <c r="BI495" i="2"/>
  <c r="BH495" i="2"/>
  <c r="BG495" i="2"/>
  <c r="BF495" i="2"/>
  <c r="T495" i="2"/>
  <c r="T494" i="2" s="1"/>
  <c r="R495" i="2"/>
  <c r="R494" i="2"/>
  <c r="P495" i="2"/>
  <c r="P494" i="2"/>
  <c r="BI490" i="2"/>
  <c r="BH490" i="2"/>
  <c r="BG490" i="2"/>
  <c r="BF490" i="2"/>
  <c r="T490" i="2"/>
  <c r="R490" i="2"/>
  <c r="P490" i="2"/>
  <c r="BI486" i="2"/>
  <c r="BH486" i="2"/>
  <c r="BG486" i="2"/>
  <c r="BF486" i="2"/>
  <c r="T486" i="2"/>
  <c r="R486" i="2"/>
  <c r="P486" i="2"/>
  <c r="BI482" i="2"/>
  <c r="BH482" i="2"/>
  <c r="BG482" i="2"/>
  <c r="BF482" i="2"/>
  <c r="T482" i="2"/>
  <c r="R482" i="2"/>
  <c r="P482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68" i="2"/>
  <c r="BH468" i="2"/>
  <c r="BG468" i="2"/>
  <c r="BF468" i="2"/>
  <c r="T468" i="2"/>
  <c r="R468" i="2"/>
  <c r="P468" i="2"/>
  <c r="BI463" i="2"/>
  <c r="BH463" i="2"/>
  <c r="BG463" i="2"/>
  <c r="BF463" i="2"/>
  <c r="T463" i="2"/>
  <c r="T462" i="2" s="1"/>
  <c r="R463" i="2"/>
  <c r="R462" i="2" s="1"/>
  <c r="P463" i="2"/>
  <c r="P462" i="2" s="1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397" i="2"/>
  <c r="BH397" i="2"/>
  <c r="BG397" i="2"/>
  <c r="BF397" i="2"/>
  <c r="T397" i="2"/>
  <c r="R397" i="2"/>
  <c r="P397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0" i="2"/>
  <c r="BH350" i="2"/>
  <c r="BG350" i="2"/>
  <c r="BF350" i="2"/>
  <c r="T350" i="2"/>
  <c r="R350" i="2"/>
  <c r="P350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0" i="2"/>
  <c r="BH300" i="2"/>
  <c r="BG300" i="2"/>
  <c r="BF300" i="2"/>
  <c r="T300" i="2"/>
  <c r="R300" i="2"/>
  <c r="P30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T280" i="2" s="1"/>
  <c r="R281" i="2"/>
  <c r="R280" i="2" s="1"/>
  <c r="P281" i="2"/>
  <c r="P280" i="2"/>
  <c r="BI278" i="2"/>
  <c r="BH278" i="2"/>
  <c r="BG278" i="2"/>
  <c r="BF278" i="2"/>
  <c r="T278" i="2"/>
  <c r="R278" i="2"/>
  <c r="P278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1" i="2"/>
  <c r="BH251" i="2"/>
  <c r="BG251" i="2"/>
  <c r="BF251" i="2"/>
  <c r="T251" i="2"/>
  <c r="R251" i="2"/>
  <c r="P251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4" i="2"/>
  <c r="BH204" i="2"/>
  <c r="BG204" i="2"/>
  <c r="F35" i="2" s="1"/>
  <c r="BF204" i="2"/>
  <c r="T204" i="2"/>
  <c r="R204" i="2"/>
  <c r="P204" i="2"/>
  <c r="BI202" i="2"/>
  <c r="BH202" i="2"/>
  <c r="BG202" i="2"/>
  <c r="BF202" i="2"/>
  <c r="F34" i="2" s="1"/>
  <c r="T202" i="2"/>
  <c r="R202" i="2"/>
  <c r="P202" i="2"/>
  <c r="BI195" i="2"/>
  <c r="BH195" i="2"/>
  <c r="BG195" i="2"/>
  <c r="BF195" i="2"/>
  <c r="T195" i="2"/>
  <c r="R195" i="2"/>
  <c r="P195" i="2"/>
  <c r="BI158" i="2"/>
  <c r="BH158" i="2"/>
  <c r="BG158" i="2"/>
  <c r="BF158" i="2"/>
  <c r="T158" i="2"/>
  <c r="R158" i="2"/>
  <c r="P158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3" i="2"/>
  <c r="F37" i="2" s="1"/>
  <c r="BH133" i="2"/>
  <c r="BG133" i="2"/>
  <c r="BF133" i="2"/>
  <c r="T133" i="2"/>
  <c r="R133" i="2"/>
  <c r="P133" i="2"/>
  <c r="BI128" i="2"/>
  <c r="BH128" i="2"/>
  <c r="F36" i="2" s="1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 s="1"/>
  <c r="J17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BK486" i="2"/>
  <c r="J482" i="2"/>
  <c r="J477" i="2"/>
  <c r="J474" i="2"/>
  <c r="J468" i="2"/>
  <c r="J463" i="2"/>
  <c r="J456" i="2"/>
  <c r="J455" i="2"/>
  <c r="J453" i="2"/>
  <c r="J452" i="2"/>
  <c r="J441" i="2"/>
  <c r="J440" i="2"/>
  <c r="BK434" i="2"/>
  <c r="BK433" i="2"/>
  <c r="BK426" i="2"/>
  <c r="J425" i="2"/>
  <c r="BK417" i="2"/>
  <c r="J416" i="2"/>
  <c r="BK410" i="2"/>
  <c r="BK408" i="2"/>
  <c r="J397" i="2"/>
  <c r="J392" i="2"/>
  <c r="BK386" i="2"/>
  <c r="J381" i="2"/>
  <c r="BK372" i="2"/>
  <c r="J369" i="2"/>
  <c r="BK365" i="2"/>
  <c r="J363" i="2"/>
  <c r="BK356" i="2"/>
  <c r="J338" i="2"/>
  <c r="BK313" i="2"/>
  <c r="J287" i="2"/>
  <c r="BK278" i="2"/>
  <c r="BK233" i="2"/>
  <c r="J221" i="2"/>
  <c r="BK204" i="2"/>
  <c r="BK145" i="2"/>
  <c r="BK130" i="3"/>
  <c r="J146" i="3"/>
  <c r="BK343" i="2"/>
  <c r="BK321" i="2"/>
  <c r="J300" i="2"/>
  <c r="BK281" i="2"/>
  <c r="J258" i="2"/>
  <c r="BK229" i="2"/>
  <c r="BK211" i="2"/>
  <c r="J158" i="2"/>
  <c r="AS94" i="1"/>
  <c r="BK135" i="3"/>
  <c r="J138" i="3"/>
  <c r="J356" i="2"/>
  <c r="J321" i="2"/>
  <c r="BK288" i="2"/>
  <c r="J281" i="2"/>
  <c r="BK251" i="2"/>
  <c r="BK221" i="2"/>
  <c r="J204" i="2"/>
  <c r="J145" i="2"/>
  <c r="J148" i="3"/>
  <c r="BK146" i="3"/>
  <c r="J130" i="3"/>
  <c r="BK124" i="3"/>
  <c r="BK495" i="2"/>
  <c r="J495" i="2"/>
  <c r="BK490" i="2"/>
  <c r="J490" i="2"/>
  <c r="J486" i="2"/>
  <c r="BK482" i="2"/>
  <c r="BK477" i="2"/>
  <c r="BK474" i="2"/>
  <c r="BK468" i="2"/>
  <c r="BK463" i="2"/>
  <c r="BK456" i="2"/>
  <c r="BK455" i="2"/>
  <c r="BK453" i="2"/>
  <c r="BK452" i="2"/>
  <c r="BK441" i="2"/>
  <c r="BK440" i="2"/>
  <c r="BK435" i="2"/>
  <c r="J434" i="2"/>
  <c r="J433" i="2"/>
  <c r="BK425" i="2"/>
  <c r="J424" i="2"/>
  <c r="BK416" i="2"/>
  <c r="J415" i="2"/>
  <c r="BK409" i="2"/>
  <c r="BK397" i="2"/>
  <c r="BK387" i="2"/>
  <c r="J386" i="2"/>
  <c r="BK379" i="2"/>
  <c r="J372" i="2"/>
  <c r="J367" i="2"/>
  <c r="BK363" i="2"/>
  <c r="J361" i="2"/>
  <c r="BK350" i="2"/>
  <c r="BK333" i="2"/>
  <c r="BK317" i="2"/>
  <c r="BK287" i="2"/>
  <c r="BK258" i="2"/>
  <c r="J224" i="2"/>
  <c r="J213" i="2"/>
  <c r="BK195" i="2"/>
  <c r="J133" i="2"/>
  <c r="J140" i="3"/>
  <c r="J143" i="3"/>
  <c r="BK127" i="3"/>
  <c r="BK138" i="3"/>
  <c r="J435" i="2"/>
  <c r="J426" i="2"/>
  <c r="BK424" i="2"/>
  <c r="J417" i="2"/>
  <c r="BK415" i="2"/>
  <c r="J410" i="2"/>
  <c r="J409" i="2"/>
  <c r="J408" i="2"/>
  <c r="BK392" i="2"/>
  <c r="J387" i="2"/>
  <c r="BK381" i="2"/>
  <c r="J379" i="2"/>
  <c r="BK369" i="2"/>
  <c r="BK367" i="2"/>
  <c r="J365" i="2"/>
  <c r="BK361" i="2"/>
  <c r="J343" i="2"/>
  <c r="J333" i="2"/>
  <c r="BK300" i="2"/>
  <c r="BK285" i="2"/>
  <c r="J278" i="2"/>
  <c r="BK224" i="2"/>
  <c r="J211" i="2"/>
  <c r="J195" i="2"/>
  <c r="BK128" i="2"/>
  <c r="BK143" i="3"/>
  <c r="BK148" i="3"/>
  <c r="BK140" i="3"/>
  <c r="J350" i="2"/>
  <c r="J325" i="2"/>
  <c r="J313" i="2"/>
  <c r="J285" i="2"/>
  <c r="BK260" i="2"/>
  <c r="J229" i="2"/>
  <c r="BK213" i="2"/>
  <c r="BK158" i="2"/>
  <c r="BK133" i="2"/>
  <c r="BK125" i="3"/>
  <c r="BK141" i="3"/>
  <c r="BK338" i="2"/>
  <c r="BK325" i="2"/>
  <c r="J317" i="2"/>
  <c r="J288" i="2"/>
  <c r="J260" i="2"/>
  <c r="J233" i="2"/>
  <c r="BK219" i="2"/>
  <c r="J202" i="2"/>
  <c r="J138" i="2"/>
  <c r="J135" i="3"/>
  <c r="J141" i="3"/>
  <c r="J125" i="3"/>
  <c r="BK133" i="3"/>
  <c r="J251" i="2"/>
  <c r="J219" i="2"/>
  <c r="BK202" i="2"/>
  <c r="BK138" i="2"/>
  <c r="J128" i="2"/>
  <c r="J133" i="3"/>
  <c r="J127" i="3"/>
  <c r="J124" i="3"/>
  <c r="J34" i="2" l="1"/>
  <c r="R284" i="2"/>
  <c r="T284" i="2"/>
  <c r="T473" i="2"/>
  <c r="BK284" i="2"/>
  <c r="J284" i="2"/>
  <c r="J100" i="2" s="1"/>
  <c r="BK349" i="2"/>
  <c r="J349" i="2" s="1"/>
  <c r="J101" i="2" s="1"/>
  <c r="T349" i="2"/>
  <c r="BK123" i="3"/>
  <c r="J123" i="3"/>
  <c r="J98" i="3"/>
  <c r="P284" i="2"/>
  <c r="P349" i="2"/>
  <c r="R349" i="2"/>
  <c r="P473" i="2"/>
  <c r="BK132" i="3"/>
  <c r="J132" i="3"/>
  <c r="J100" i="3"/>
  <c r="R127" i="2"/>
  <c r="R371" i="2"/>
  <c r="R123" i="3"/>
  <c r="P132" i="3"/>
  <c r="R145" i="3"/>
  <c r="BK127" i="2"/>
  <c r="J127" i="2" s="1"/>
  <c r="J98" i="2" s="1"/>
  <c r="BK371" i="2"/>
  <c r="J371" i="2" s="1"/>
  <c r="J102" i="2" s="1"/>
  <c r="BK473" i="2"/>
  <c r="J473" i="2"/>
  <c r="J104" i="2"/>
  <c r="T123" i="3"/>
  <c r="R132" i="3"/>
  <c r="BK145" i="3"/>
  <c r="J145" i="3" s="1"/>
  <c r="J101" i="3" s="1"/>
  <c r="T127" i="2"/>
  <c r="T371" i="2"/>
  <c r="T126" i="2" s="1"/>
  <c r="T125" i="2" s="1"/>
  <c r="R473" i="2"/>
  <c r="P123" i="3"/>
  <c r="T132" i="3"/>
  <c r="P145" i="3"/>
  <c r="P127" i="2"/>
  <c r="P126" i="2" s="1"/>
  <c r="P125" i="2" s="1"/>
  <c r="AU95" i="1" s="1"/>
  <c r="P371" i="2"/>
  <c r="T145" i="3"/>
  <c r="BK462" i="2"/>
  <c r="J462" i="2"/>
  <c r="J103" i="2" s="1"/>
  <c r="BK129" i="3"/>
  <c r="J129" i="3"/>
  <c r="J99" i="3"/>
  <c r="BK280" i="2"/>
  <c r="J280" i="2"/>
  <c r="J99" i="2" s="1"/>
  <c r="BK494" i="2"/>
  <c r="J494" i="2" s="1"/>
  <c r="J105" i="2" s="1"/>
  <c r="E111" i="3"/>
  <c r="BE133" i="3"/>
  <c r="BE135" i="3"/>
  <c r="J115" i="3"/>
  <c r="BE143" i="3"/>
  <c r="BE124" i="3"/>
  <c r="BE125" i="3"/>
  <c r="BE138" i="3"/>
  <c r="BE130" i="3"/>
  <c r="BE146" i="3"/>
  <c r="F92" i="3"/>
  <c r="BE127" i="3"/>
  <c r="BE140" i="3"/>
  <c r="BE148" i="3"/>
  <c r="BE141" i="3"/>
  <c r="E85" i="2"/>
  <c r="J89" i="2"/>
  <c r="F92" i="2"/>
  <c r="BE128" i="2"/>
  <c r="BE133" i="2"/>
  <c r="BE138" i="2"/>
  <c r="BE145" i="2"/>
  <c r="BE158" i="2"/>
  <c r="BE195" i="2"/>
  <c r="BE202" i="2"/>
  <c r="BE204" i="2"/>
  <c r="BE211" i="2"/>
  <c r="BE213" i="2"/>
  <c r="BE219" i="2"/>
  <c r="BE221" i="2"/>
  <c r="BE224" i="2"/>
  <c r="BE229" i="2"/>
  <c r="BE233" i="2"/>
  <c r="BE251" i="2"/>
  <c r="BE258" i="2"/>
  <c r="BE260" i="2"/>
  <c r="BE278" i="2"/>
  <c r="BE281" i="2"/>
  <c r="BE285" i="2"/>
  <c r="BE287" i="2"/>
  <c r="BE288" i="2"/>
  <c r="BE300" i="2"/>
  <c r="BE313" i="2"/>
  <c r="BE317" i="2"/>
  <c r="BE321" i="2"/>
  <c r="BE325" i="2"/>
  <c r="BE333" i="2"/>
  <c r="BE338" i="2"/>
  <c r="BE343" i="2"/>
  <c r="BE350" i="2"/>
  <c r="BE356" i="2"/>
  <c r="BE361" i="2"/>
  <c r="BE363" i="2"/>
  <c r="BE365" i="2"/>
  <c r="BE367" i="2"/>
  <c r="BE369" i="2"/>
  <c r="BE372" i="2"/>
  <c r="BE379" i="2"/>
  <c r="BE381" i="2"/>
  <c r="BE386" i="2"/>
  <c r="BE387" i="2"/>
  <c r="BE392" i="2"/>
  <c r="BE397" i="2"/>
  <c r="BE408" i="2"/>
  <c r="BE409" i="2"/>
  <c r="BE410" i="2"/>
  <c r="BE415" i="2"/>
  <c r="BE416" i="2"/>
  <c r="BE417" i="2"/>
  <c r="BE424" i="2"/>
  <c r="BE425" i="2"/>
  <c r="BE426" i="2"/>
  <c r="BE433" i="2"/>
  <c r="BE434" i="2"/>
  <c r="BE435" i="2"/>
  <c r="BE440" i="2"/>
  <c r="BE441" i="2"/>
  <c r="BE452" i="2"/>
  <c r="BE453" i="2"/>
  <c r="BE455" i="2"/>
  <c r="BE456" i="2"/>
  <c r="BE463" i="2"/>
  <c r="BE468" i="2"/>
  <c r="BE474" i="2"/>
  <c r="BE477" i="2"/>
  <c r="BE482" i="2"/>
  <c r="BE486" i="2"/>
  <c r="BE490" i="2"/>
  <c r="BE495" i="2"/>
  <c r="BA95" i="1"/>
  <c r="BB95" i="1"/>
  <c r="BB94" i="1" s="1"/>
  <c r="W31" i="1" s="1"/>
  <c r="BC95" i="1"/>
  <c r="BD95" i="1"/>
  <c r="AW95" i="1"/>
  <c r="F36" i="3"/>
  <c r="BC96" i="1" s="1"/>
  <c r="F34" i="3"/>
  <c r="BA96" i="1"/>
  <c r="BA94" i="1" s="1"/>
  <c r="W30" i="1" s="1"/>
  <c r="F35" i="3"/>
  <c r="BB96" i="1" s="1"/>
  <c r="F37" i="3"/>
  <c r="BD96" i="1"/>
  <c r="BD94" i="1" s="1"/>
  <c r="W33" i="1" s="1"/>
  <c r="J34" i="3"/>
  <c r="AW96" i="1" s="1"/>
  <c r="BC94" i="1" l="1"/>
  <c r="W32" i="1" s="1"/>
  <c r="T122" i="3"/>
  <c r="T121" i="3"/>
  <c r="R126" i="2"/>
  <c r="R125" i="2"/>
  <c r="R122" i="3"/>
  <c r="R121" i="3"/>
  <c r="P122" i="3"/>
  <c r="P121" i="3" s="1"/>
  <c r="AU96" i="1" s="1"/>
  <c r="AU94" i="1" s="1"/>
  <c r="BK126" i="2"/>
  <c r="J126" i="2"/>
  <c r="J97" i="2"/>
  <c r="BK122" i="3"/>
  <c r="BK121" i="3"/>
  <c r="J121" i="3"/>
  <c r="J96" i="3" s="1"/>
  <c r="F33" i="2"/>
  <c r="AZ95" i="1" s="1"/>
  <c r="J33" i="2"/>
  <c r="AV95" i="1" s="1"/>
  <c r="AT95" i="1" s="1"/>
  <c r="AX94" i="1"/>
  <c r="F33" i="3"/>
  <c r="AZ96" i="1"/>
  <c r="AW94" i="1"/>
  <c r="AK30" i="1"/>
  <c r="J33" i="3"/>
  <c r="AV96" i="1"/>
  <c r="AT96" i="1"/>
  <c r="AY94" i="1"/>
  <c r="BK125" i="2" l="1"/>
  <c r="J125" i="2"/>
  <c r="J96" i="2"/>
  <c r="J122" i="3"/>
  <c r="J97" i="3"/>
  <c r="J30" i="3"/>
  <c r="AG96" i="1"/>
  <c r="AZ94" i="1"/>
  <c r="W29" i="1" s="1"/>
  <c r="J39" i="3" l="1"/>
  <c r="AN96" i="1"/>
  <c r="J30" i="2"/>
  <c r="AG95" i="1"/>
  <c r="AG94" i="1"/>
  <c r="AK26" i="1"/>
  <c r="AK35" i="1" s="1"/>
  <c r="AV94" i="1"/>
  <c r="AK29" i="1"/>
  <c r="AN95" i="1" l="1"/>
  <c r="J39" i="2"/>
  <c r="AT94" i="1"/>
  <c r="AN94" i="1" l="1"/>
</calcChain>
</file>

<file path=xl/sharedStrings.xml><?xml version="1.0" encoding="utf-8"?>
<sst xmlns="http://schemas.openxmlformats.org/spreadsheetml/2006/main" count="4174" uniqueCount="667">
  <si>
    <t>Export Komplet</t>
  </si>
  <si>
    <t/>
  </si>
  <si>
    <t>2.0</t>
  </si>
  <si>
    <t>ZAMOK</t>
  </si>
  <si>
    <t>False</t>
  </si>
  <si>
    <t>{4cde7bd8-1874-4f1c-a2c7-988dc5df417d}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</si>
  <si>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</si>
  <si>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</si>
  <si>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</si>
  <si>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</si>
  <si>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</si>
  <si>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</si>
  <si>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</si>
  <si>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</si>
  <si>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JE-00870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</si>
  <si>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</si>
  <si>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</si>
  <si>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Kanalizační stoka Ostrovní, Budyně nad Ohří</t>
  </si>
  <si>
    <t>KSO:</t>
  </si>
  <si>
    <t>CC-CZ:</t>
  </si>
  <si>
    <t>22231</t>
  </si>
  <si>
    <t>Místo:</t>
  </si>
  <si>
    <t xml:space="preserve"> </t>
  </si>
  <si>
    <t>Datum:</t>
  </si>
  <si>
    <t>24. 5. 2023</t>
  </si>
  <si>
    <t>Zadavatel:</t>
  </si>
  <si>
    <t>IČ:</t>
  </si>
  <si>
    <t>00263427</t>
  </si>
  <si>
    <t>Město Budyně nad Ohří</t>
  </si>
  <si>
    <t>DIČ:</t>
  </si>
  <si>
    <t>Uchazeč:</t>
  </si>
  <si>
    <t>Vyplň údaj</t>
  </si>
  <si>
    <t>Projektant:</t>
  </si>
  <si>
    <t>42474248</t>
  </si>
  <si>
    <t>Ing. Michal Jeřábek – INDORS</t>
  </si>
  <si>
    <t>True</t>
  </si>
  <si>
    <t>Zpracovatel:</t>
  </si>
  <si>
    <t>87710251</t>
  </si>
  <si>
    <t>Ing. Petr Jarkovský</t>
  </si>
  <si>
    <t>Poznámka:</t>
  </si>
  <si>
    <t>Soupis prací je sestaven s využitím položek Cenové soustavy ÚRS.Cenové a technické podmínky položek Cenové soustavy ÚRS, které nejsou uvedeny v soupisu prací (informace z tzv.úvodních katalogů) jsou neomezeně dálkově k dispozici na www.cs-urs.cz. Položky soupisu prací, které nemají ve sloupci "Cenová soustava" uveden žádný údaj, nepochází z Cenové soustavy ÚRS._x000D_
Výkaz výměr nemusí být úplný, ani vyčerpávající. Pokud Zhotovilel shledá nezbytně nutným doplnit další položky do výkazu výměr, pak lze tak učinit pouze se souhlasem zástupce Objednatele - na tuto skutečnost pak Zhotovitel přehledně upozorní v průvodním dopise k nabídce. Upozorňujeme, že nabídku lze odpovědně zpracovat pouze na základě kompletní dokumentace, tzn. průvodní a souhrnné části dokumentace, příslušné textové a výkresové části, výkazů výměr. Tento dokument byl vytvořen z výkresové a textové dokumentace projektu.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</si>
  <si>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</si>
  <si>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</si>
  <si>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</si>
  <si>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</si>
  <si>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</si>
  <si>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</si>
  <si>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</si>
  <si>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</si>
  <si>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</si>
  <si>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</si>
  <si>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</si>
  <si>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</si>
  <si>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</si>
  <si>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</si>
  <si>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</si>
  <si>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</si>
  <si>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</si>
  <si>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</si>
  <si>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</si>
  <si>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</si>
  <si>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</si>
  <si>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</si>
  <si>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</si>
  <si>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</si>
  <si>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</si>
  <si>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</si>
  <si>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</si>
  <si>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</si>
  <si>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</si>
  <si>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</si>
  <si>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</si>
  <si>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</si>
  <si>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</si>
  <si>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</si>
  <si>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</si>
  <si>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</si>
  <si>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</si>
  <si>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</si>
  <si>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</si>
  <si>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</si>
  <si>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</si>
  <si>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</si>
  <si>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</si>
  <si>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</si>
  <si>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</si>
  <si>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00870/1</t>
  </si>
  <si>
    <t>Kanalizační stoka Ostrovní</t>
  </si>
  <si>
    <t>STA</t>
  </si>
  <si>
    <t>1</t>
  </si>
  <si>
    <t>{0561e766-0341-410d-a0c8-2c2d99c54925}</t>
  </si>
  <si>
    <t>2</t>
  </si>
  <si>
    <t>00870/2</t>
  </si>
  <si>
    <t>Vedlejší a ostatní rozpočtové náklady</t>
  </si>
  <si>
    <t>{0d19ff08-4ba9-4472-9b32-23236fab9be8}</t>
  </si>
  <si>
    <t>KRYCÍ LIST SOUPISU PRACÍ</t>
  </si>
  <si>
    <t>Objekt:</t>
  </si>
  <si>
    <t>00870/1 - Kanalizační stoka Ostrovní</t>
  </si>
  <si>
    <t>Soupis prací je sestaven s využitím položek Cenové soustavy ÚRS.Cenové a technické podmínky položek Cenové soustavy ÚRS, které nejsou uvedeny v soupisu prací (informace z tzv.úvodních katalogů) jsou neomezeně dálkově k dispozici na www.cs-urs.cz. Položky soupisu prací, které nemají ve sloupci "Cenová soustava" uveden žádný údaj, nepochází z Cenové soustavy ÚRS. Výkaz výměr nemusí být úplný, ani vyčerpávající. Pokud Zhotovilel shledá nezbytně nutným doplnit další položky do výkazu výměr, pak lze tak učinit pouze se souhlasem zástupce Objednatele - na tuto skutečnost pak Zhotovitel přehledně upozorní v průvodním dopise k nabídce. Upozorňujeme, že nabídku lze odpovědně zpracovat pouze na základě kompletní dokumentace, tzn. průvodní a souhrnné části dokumentace, příslušné textové a výkresové části, výkazů výměr. Tento dokument byl vytvořen z výkresové a textové dokumentace projektu.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</si>
  <si>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</si>
  <si>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</si>
  <si>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</si>
  <si>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</si>
  <si>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</si>
  <si>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</si>
  <si>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</si>
  <si>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</si>
  <si>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</si>
  <si>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</si>
  <si>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</si>
  <si>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</si>
  <si>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</si>
  <si>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</si>
  <si>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</si>
  <si>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</si>
  <si>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</si>
  <si>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</si>
  <si>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</si>
  <si>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</si>
  <si>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</si>
  <si>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</si>
  <si>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</si>
  <si>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</si>
  <si>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</si>
  <si>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</si>
  <si>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</si>
  <si>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</si>
  <si>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</si>
  <si>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</si>
  <si>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</si>
  <si>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</si>
  <si>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113107331</t>
  </si>
  <si>
    <t>Odstranění podkladu z betonu prostého tl přes 100 do 150 mm strojně pl do 50 m2</t>
  </si>
  <si>
    <t>m2</t>
  </si>
  <si>
    <t>CS ÚRS 2023 01</t>
  </si>
  <si>
    <t>4</t>
  </si>
  <si>
    <t>79007497</t>
  </si>
  <si>
    <t>Online PSC</t>
  </si>
  <si>
    <t>https://podminky.urs.cz/item/CS_URS_2023_01/113107331</t>
  </si>
  <si>
    <t>VV</t>
  </si>
  <si>
    <t>3,300*3,900</t>
  </si>
  <si>
    <t>5,000*1,500</t>
  </si>
  <si>
    <t>Součet</t>
  </si>
  <si>
    <t>113107442</t>
  </si>
  <si>
    <t>Odstranění podkladu živičných tl přes 50 do 100 mm při překopech strojně pl do 15 m2</t>
  </si>
  <si>
    <t>1263656879</t>
  </si>
  <si>
    <t>https://podminky.urs.cz/item/CS_URS_2023_01/113107442</t>
  </si>
  <si>
    <t>3</t>
  </si>
  <si>
    <t>131313701</t>
  </si>
  <si>
    <t>Hloubení nezapažených jam v soudržných horninách třídy těžitelnosti II skupiny 4 ručně</t>
  </si>
  <si>
    <t>m3</t>
  </si>
  <si>
    <t>-1552634649</t>
  </si>
  <si>
    <t>https://podminky.urs.cz/item/CS_URS_2023_01/131313701</t>
  </si>
  <si>
    <t>Napojení na páteřní stoku - Š1</t>
  </si>
  <si>
    <t>2,700*3,300*2,750</t>
  </si>
  <si>
    <t>"odpočet potrubí DN 800"</t>
  </si>
  <si>
    <t>-(3,1415*(0,450)^2)*2,700</t>
  </si>
  <si>
    <t>132312331</t>
  </si>
  <si>
    <t>Hloubení nezapažených rýh šířky do 2000 mm v soudržných horninách třídy těžitelnosti II skupiny 4 ručně</t>
  </si>
  <si>
    <t>1489122550</t>
  </si>
  <si>
    <t>https://podminky.urs.cz/item/CS_URS_2023_01/132312331</t>
  </si>
  <si>
    <t>Stoka</t>
  </si>
  <si>
    <t>"st. 0,00 - 1,50" ((2,360+2,330)/2)*0,900*1,500</t>
  </si>
  <si>
    <t>"st. 1,50 - 4,00" ((2,330+2,360)/2)*0,900*2,500</t>
  </si>
  <si>
    <t>"st. 4,00 - 6,80" ((2,360+2,380)/2)*0,900*2,800</t>
  </si>
  <si>
    <t>"st. 12,50 - 15,50" ((2,460+2,480)/2)*0,900*3,000</t>
  </si>
  <si>
    <t>"st. 21,00 - 25,00" ((2,560+2,590)/2)*0,900*4,000</t>
  </si>
  <si>
    <t>"st. 32,50 - 35,50" ((2,690+2,710)/2)*0,900*3,000</t>
  </si>
  <si>
    <t>"st. 40,50 - 43,50" ((2,750+2,710)/2)*0,900*3,000</t>
  </si>
  <si>
    <t>"st. 79,50 - 82,50" ((1,820+1,770)/2)*0,900*3,000</t>
  </si>
  <si>
    <t>"st. 97,50 - 100,50" ((1,440+1,400)/2)*0,900*3,000</t>
  </si>
  <si>
    <t>5</t>
  </si>
  <si>
    <t>132351254</t>
  </si>
  <si>
    <t>Hloubení rýh nezapažených š do 2000 mm v hornině třídy těžitelnosti II skupiny 4 objem do 500 m3 strojně</t>
  </si>
  <si>
    <t>-1385442330</t>
  </si>
  <si>
    <t>https://podminky.urs.cz/item/CS_URS_2023_01/132351254</t>
  </si>
  <si>
    <t>"st. 6,80 - 9,00" ((2,380+2,410)/2)*0,900*2,200</t>
  </si>
  <si>
    <t>"st. 9,00 - 12,50" ((2,410+2,460)/2)*0,900*3,500</t>
  </si>
  <si>
    <t>"st. 15,50 - 19,00" ((2,480+2,530)/2)*0,900*3,500</t>
  </si>
  <si>
    <t>"st. 19,00 - 19,50" 2,530*0,900*0,500</t>
  </si>
  <si>
    <t>"st. 19,50 - 21,00" ((2,530+2,560)/2)*0,900*1,500</t>
  </si>
  <si>
    <t>"st. 25,00 - 27,00" ((2,590+2,620)/2)*0,900*2,000</t>
  </si>
  <si>
    <t>"st. 27,00 - 30,00" ((2,620+2,650)/2)*0,900*3,000</t>
  </si>
  <si>
    <t>"st. 30,00 - 32,50" ((2,650+2,690)/2)*0,900*2,500</t>
  </si>
  <si>
    <t>"st. 35,50 - 40,50" ((2,710+2,780)/2)*0,900*5,000</t>
  </si>
  <si>
    <t>"st. 43,50 - 45,00" ((2,710+2,660)/2)*0,900*1,500</t>
  </si>
  <si>
    <t>"st. 45,00 - 47,00" ((2,660+2,620)/2)*0,900*2,000</t>
  </si>
  <si>
    <t>"st. 47,00 - 60,00" ((2,620+2,360)/2)*0,900*13,000</t>
  </si>
  <si>
    <t>"st. 60,00 - 67,00" ((2,360+2,170)/2)*0,900*7,000</t>
  </si>
  <si>
    <t>"st. 67,00 - 76,00" ((2,170+1,930)/2)*0,900*9,000</t>
  </si>
  <si>
    <t>"st. 67,00 - 79,50" ((1,930+1,820)/2)*0,900*2,500</t>
  </si>
  <si>
    <t>"st. 82,50 - 83,00" ((1,770+1,740)/2)*0,900*0,500</t>
  </si>
  <si>
    <t>"st. 83,00 - 87,00" ((1,740+1,630)/2)*0,900*4,000</t>
  </si>
  <si>
    <t>"st. 87,00 - 90,00" ((1,630+1,550)/2)*0,900*3,000</t>
  </si>
  <si>
    <t>"st. 90,00 - 94,00" ((1,550+1,490)/2)*0,900*4,000</t>
  </si>
  <si>
    <t>"st. 94,00 - 97,50" ((1,490+1,440)/2)*0,900*3,500</t>
  </si>
  <si>
    <t>"st. 100,50 - 102,00" ((1,400+1,380)/2)*0,900*1,500</t>
  </si>
  <si>
    <t>"st. 102,00 - 105,00" ((1,380+1,340)/2)*0,900*3,000</t>
  </si>
  <si>
    <t>"st. 105,00 - 116,00" ((1,340+1,190)/2)*0,900*11,000</t>
  </si>
  <si>
    <t>"st. 116,00 - 118,00" ((1,190+1,160)/2)*0,900*2,000</t>
  </si>
  <si>
    <t>"st. 118,00 - 126,00" ((1,160+1,050)/2)*0,900*8,000</t>
  </si>
  <si>
    <t>Mezisoučet</t>
  </si>
  <si>
    <t>Dokopání šachet</t>
  </si>
  <si>
    <t>1,900*1,900*0,300*4</t>
  </si>
  <si>
    <t>1,000*1,900*(2,770+2,360+1,550+1,050)</t>
  </si>
  <si>
    <t>Přepojení přípojek</t>
  </si>
  <si>
    <t>((2,410+2,530+2,530+2,620+2,650+2,710+2,660+2,620+2,170+1,930+1,740+1,630+1,490+1,380+1,340+1,119+1,116+1,050)/18)*0,900*75,000</t>
  </si>
  <si>
    <t>6</t>
  </si>
  <si>
    <t>151101201</t>
  </si>
  <si>
    <t>Zřízení příložného pažení stěn výkopu hl do 4 m</t>
  </si>
  <si>
    <t>-1349590055</t>
  </si>
  <si>
    <t>https://podminky.urs.cz/item/CS_URS_2023_01/151101201</t>
  </si>
  <si>
    <t>Š 1</t>
  </si>
  <si>
    <t>(3,300+3,300*2,700+1,800)*2,900</t>
  </si>
  <si>
    <t>Š 2 - 5</t>
  </si>
  <si>
    <t>(1,000+1,900)*2*(2,770+2,360+1,550+1,050)</t>
  </si>
  <si>
    <t>7</t>
  </si>
  <si>
    <t>151101211</t>
  </si>
  <si>
    <t>Odstranění příložného pažení stěn hl do 4 m</t>
  </si>
  <si>
    <t>1644626470</t>
  </si>
  <si>
    <t>https://podminky.urs.cz/item/CS_URS_2023_01/151101211</t>
  </si>
  <si>
    <t>8</t>
  </si>
  <si>
    <t>151101301</t>
  </si>
  <si>
    <t>Zřízení rozepření stěn při pažení příložném hl do 4 m</t>
  </si>
  <si>
    <t>-2012977846</t>
  </si>
  <si>
    <t>https://podminky.urs.cz/item/CS_URS_2023_01/151101301</t>
  </si>
  <si>
    <t>(3,300+2,700)*4*0,100*0,100</t>
  </si>
  <si>
    <t>(1,900*8*5)*0,100*0,100</t>
  </si>
  <si>
    <t>9</t>
  </si>
  <si>
    <t>151101311</t>
  </si>
  <si>
    <t>Odstranění rozepření stěn při pažení příložném hl do 4 m</t>
  </si>
  <si>
    <t>-1846461532</t>
  </si>
  <si>
    <t>https://podminky.urs.cz/item/CS_URS_2023_01/151101311</t>
  </si>
  <si>
    <t>10</t>
  </si>
  <si>
    <t>151811131</t>
  </si>
  <si>
    <t>Osazení pažicího boxu hl výkopu do 4 m š do 1,2 m</t>
  </si>
  <si>
    <t>-162869734</t>
  </si>
  <si>
    <t>https://podminky.urs.cz/item/CS_URS_2023_01/151811131</t>
  </si>
  <si>
    <t>60,000*2,500*2</t>
  </si>
  <si>
    <t>30,000*2,000*2</t>
  </si>
  <si>
    <t>15,000*1,500*2</t>
  </si>
  <si>
    <t>11</t>
  </si>
  <si>
    <t>151811231</t>
  </si>
  <si>
    <t>Odstranění pažicího boxu hl výkopu do 4 m š do 1,2 m</t>
  </si>
  <si>
    <t>-348293531</t>
  </si>
  <si>
    <t>https://podminky.urs.cz/item/CS_URS_2023_01/151811231</t>
  </si>
  <si>
    <t>12</t>
  </si>
  <si>
    <t>162751117</t>
  </si>
  <si>
    <t>Vodorovné přemístění přes 9 000 do 10000 m výkopku/sypaniny z horniny třídy těžitelnosti I skupiny 1 až 3</t>
  </si>
  <si>
    <t>1519563916</t>
  </si>
  <si>
    <t>https://podminky.urs.cz/item/CS_URS_2023_01/162751117</t>
  </si>
  <si>
    <t>P</t>
  </si>
  <si>
    <t>Poznámka k položce:_x000D_
Předpoklad skládky do 15 km</t>
  </si>
  <si>
    <t>13</t>
  </si>
  <si>
    <t>162751119</t>
  </si>
  <si>
    <t>Příplatek k vodorovnému přemístění výkopku/sypaniny z horniny třídy těžitelnosti I skupiny 1 až 3 ZKD 1000 m přes 10000 m</t>
  </si>
  <si>
    <t>1649607592</t>
  </si>
  <si>
    <t>https://podminky.urs.cz/item/CS_URS_2023_01/162751119</t>
  </si>
  <si>
    <t>Předpoklad skládky do 15 km</t>
  </si>
  <si>
    <t>329,902*5</t>
  </si>
  <si>
    <t>14</t>
  </si>
  <si>
    <t>171201231</t>
  </si>
  <si>
    <t>Poplatek za uložení zeminy a kamení na recyklační skládce (skládkovné) kód odpadu 17 05 04</t>
  </si>
  <si>
    <t>t</t>
  </si>
  <si>
    <t>-1582664774</t>
  </si>
  <si>
    <t>https://podminky.urs.cz/item/CS_URS_2023_01/171201231</t>
  </si>
  <si>
    <t>329,902*2,000</t>
  </si>
  <si>
    <t>174151101</t>
  </si>
  <si>
    <t>Zásyp jam, šachet rýh nebo kolem objektů sypaninou se zhutněním</t>
  </si>
  <si>
    <t>-1699856299</t>
  </si>
  <si>
    <t>https://podminky.urs.cz/item/CS_URS_2023_01/174151101</t>
  </si>
  <si>
    <t>Výkopy</t>
  </si>
  <si>
    <t>22,785</t>
  </si>
  <si>
    <t>53,695</t>
  </si>
  <si>
    <t>329,902</t>
  </si>
  <si>
    <t>"odpočet lože, obsypů, podkladních desek"</t>
  </si>
  <si>
    <t>-11,610</t>
  </si>
  <si>
    <t>-(54,360+3,654+23,625)</t>
  </si>
  <si>
    <t>-(2,166+1,175)</t>
  </si>
  <si>
    <t>"odpočet šachet"</t>
  </si>
  <si>
    <t>-((1,500*1,700*1,400)+((3,1415*(0,620)^2)*1,200))</t>
  </si>
  <si>
    <t>-(3,1415*(0,620)^2)*(2,560+2,050+1,300+1,090)</t>
  </si>
  <si>
    <t>-(3,1415*(0,350)^2)*(0,360+0,360+0,300+0,100)</t>
  </si>
  <si>
    <t>16</t>
  </si>
  <si>
    <t>175111101</t>
  </si>
  <si>
    <t>Obsypání potrubí ručně sypaninou bez prohození, uloženou do 3 m</t>
  </si>
  <si>
    <t>-2126235369</t>
  </si>
  <si>
    <t>https://podminky.urs.cz/item/CS_URS_2023_01/175111101</t>
  </si>
  <si>
    <t>0,500*0,900*25,800</t>
  </si>
  <si>
    <t>"odpočet potrubí"</t>
  </si>
  <si>
    <t>-(3,1415*(0,175)^2)*25,800</t>
  </si>
  <si>
    <t>17</t>
  </si>
  <si>
    <t>M</t>
  </si>
  <si>
    <t>58337310</t>
  </si>
  <si>
    <t>štěrkopísek frakce 0/4</t>
  </si>
  <si>
    <t>79207202</t>
  </si>
  <si>
    <t>9,128*2 'Přepočtené koeficientem množství</t>
  </si>
  <si>
    <t>18</t>
  </si>
  <si>
    <t>175151101</t>
  </si>
  <si>
    <t>Obsypání potrubí strojně sypaninou bez prohození, uloženou do 3 m</t>
  </si>
  <si>
    <t>-682879683</t>
  </si>
  <si>
    <t>https://podminky.urs.cz/item/CS_URS_2023_01/175151101</t>
  </si>
  <si>
    <t>(126,000-(4*1,300))*0,900*0,500</t>
  </si>
  <si>
    <t>-(3,1415*(0,175)^2)*(126,000-(4*1,300))</t>
  </si>
  <si>
    <t>Páteřní stoka</t>
  </si>
  <si>
    <t>1,200*1,050*2,900</t>
  </si>
  <si>
    <t>-(3,1415*(0,450)^2)*1,200</t>
  </si>
  <si>
    <t>75,000*0,900*0,350</t>
  </si>
  <si>
    <t>-(3,1415*(0,075)^2)*75,000</t>
  </si>
  <si>
    <t>19</t>
  </si>
  <si>
    <t>255680030</t>
  </si>
  <si>
    <t>67,929*2 'Přepočtené koeficientem množství</t>
  </si>
  <si>
    <t>Svislé a kompletní konstrukce</t>
  </si>
  <si>
    <t>20</t>
  </si>
  <si>
    <t>358315114R</t>
  </si>
  <si>
    <t>Vybourání otvorů v kameninovém potrubí DN 500</t>
  </si>
  <si>
    <t>-466872610</t>
  </si>
  <si>
    <t>(3,1415*0,550*225)/180*0,050</t>
  </si>
  <si>
    <t>Vodorovné konstrukce</t>
  </si>
  <si>
    <t>411127111</t>
  </si>
  <si>
    <t>Montáž stropních panelů železobetonových l do 3 m hmotnost do 1 t</t>
  </si>
  <si>
    <t>kus</t>
  </si>
  <si>
    <t>-835950146</t>
  </si>
  <si>
    <t>https://podminky.urs.cz/item/CS_URS_2023_01/411127111</t>
  </si>
  <si>
    <t>22</t>
  </si>
  <si>
    <t>59341120.vl</t>
  </si>
  <si>
    <t>deska stropní žb plná 1490x290x150mm</t>
  </si>
  <si>
    <t>1680798752</t>
  </si>
  <si>
    <t>23</t>
  </si>
  <si>
    <t>451573111</t>
  </si>
  <si>
    <t>Lože pod potrubí otevřený výkop ze štěrkopísku</t>
  </si>
  <si>
    <t>1713357830</t>
  </si>
  <si>
    <t>https://podminky.urs.cz/item/CS_URS_2023_01/451573111</t>
  </si>
  <si>
    <t>2,700*2,900*0,100</t>
  </si>
  <si>
    <t>2,900*1,200*0,300</t>
  </si>
  <si>
    <t>(126,000-(4*1,300))*0,900*0,100</t>
  </si>
  <si>
    <t>Přípojky</t>
  </si>
  <si>
    <t>75,000*0,900*0,100</t>
  </si>
  <si>
    <t>Šachty</t>
  </si>
  <si>
    <t>1,900*1,900*0,100*4</t>
  </si>
  <si>
    <t>24</t>
  </si>
  <si>
    <t>452112112</t>
  </si>
  <si>
    <t>Osazení betonových prstenců nebo rámů v do 100 mm</t>
  </si>
  <si>
    <t>816171065</t>
  </si>
  <si>
    <t>https://podminky.urs.cz/item/CS_URS_2023_01/452112112</t>
  </si>
  <si>
    <t>Prstenec 4 cm</t>
  </si>
  <si>
    <t>"Š 4" 1</t>
  </si>
  <si>
    <t>Prstenec 6 cm</t>
  </si>
  <si>
    <t>"Š 2" 1</t>
  </si>
  <si>
    <t>Prstenec 8 cm</t>
  </si>
  <si>
    <t>"Š 3" 2</t>
  </si>
  <si>
    <t>Prstenec 10 cm</t>
  </si>
  <si>
    <t>"Š 3" 1</t>
  </si>
  <si>
    <t>"Š 4" 2</t>
  </si>
  <si>
    <t>25</t>
  </si>
  <si>
    <t>59224145</t>
  </si>
  <si>
    <t>prstenec šachtový vyrovnávací betonový rovný 625x100x40mm</t>
  </si>
  <si>
    <t>939550813</t>
  </si>
  <si>
    <t>Š 4</t>
  </si>
  <si>
    <t>26</t>
  </si>
  <si>
    <t>59224146</t>
  </si>
  <si>
    <t>prstenec šachtový vyrovnávací betonový rovný 625x100x60mm</t>
  </si>
  <si>
    <t>864502193</t>
  </si>
  <si>
    <t>Š 2</t>
  </si>
  <si>
    <t>27</t>
  </si>
  <si>
    <t>59224147</t>
  </si>
  <si>
    <t>prstenec šachtový vyrovnávací betonový rovný 625x100x80mm</t>
  </si>
  <si>
    <t>-1187355132</t>
  </si>
  <si>
    <t>Š 3</t>
  </si>
  <si>
    <t>28</t>
  </si>
  <si>
    <t>59224148</t>
  </si>
  <si>
    <t>prstenec šachtový vyrovnávací betonový rovný 625x100x100mm</t>
  </si>
  <si>
    <t>624697758</t>
  </si>
  <si>
    <t>29</t>
  </si>
  <si>
    <t>452311141</t>
  </si>
  <si>
    <t>Podkladní desky z betonu prostého bez zvýšených nároků na prostředí tř. C 16/20 otevřený výkop</t>
  </si>
  <si>
    <t>-763205514</t>
  </si>
  <si>
    <t>https://podminky.urs.cz/item/CS_URS_2023_01/452311141</t>
  </si>
  <si>
    <t>Š2 - Š5</t>
  </si>
  <si>
    <t>1,900*1,900*0,150*4</t>
  </si>
  <si>
    <t>30</t>
  </si>
  <si>
    <t>452321141</t>
  </si>
  <si>
    <t>Podkladní desky ze ŽB bez zvýšených nároků na prostředí tř. C 16/20 otevřený výkop</t>
  </si>
  <si>
    <t>-1498787459</t>
  </si>
  <si>
    <t>https://podminky.urs.cz/item/CS_URS_2023_01/452321141</t>
  </si>
  <si>
    <t>Š1</t>
  </si>
  <si>
    <t>2,700*2,900*0,150</t>
  </si>
  <si>
    <t>31</t>
  </si>
  <si>
    <t>452368211</t>
  </si>
  <si>
    <t>Výztuž podkladních desek nebo bloků nebo pražců otevřený výkop ze svařovaných sítí Kari</t>
  </si>
  <si>
    <t>50292507</t>
  </si>
  <si>
    <t>https://podminky.urs.cz/item/CS_URS_2023_01/452368211</t>
  </si>
  <si>
    <t>Poznámka k položce:_x000D_
KARI síť při spodním a horním okraji desky - drát D 5 mm, oka 150x50 mm</t>
  </si>
  <si>
    <t>2,700*2,900*0,0021*2</t>
  </si>
  <si>
    <t>Komunikace pozemní</t>
  </si>
  <si>
    <t>32</t>
  </si>
  <si>
    <t>564730011</t>
  </si>
  <si>
    <t>Podklad z kameniva hrubého drceného vel. 8-16 mm plochy přes 100 m2 tl 100 mm</t>
  </si>
  <si>
    <t>1813262946</t>
  </si>
  <si>
    <t>https://podminky.urs.cz/item/CS_URS_2023_01/564730011</t>
  </si>
  <si>
    <t>Oprava povrchu ulice Ostrovní</t>
  </si>
  <si>
    <t>120,000*0,900</t>
  </si>
  <si>
    <t>1,000*1,9000*4</t>
  </si>
  <si>
    <t>33</t>
  </si>
  <si>
    <t>564861011</t>
  </si>
  <si>
    <t>Podklad ze štěrkodrtě ŠD plochy do 100 m2 tl 200 mm</t>
  </si>
  <si>
    <t>1439799509</t>
  </si>
  <si>
    <t>https://podminky.urs.cz/item/CS_URS_2023_01/564861011</t>
  </si>
  <si>
    <t>34</t>
  </si>
  <si>
    <t>567122114</t>
  </si>
  <si>
    <t>Podklad ze směsi stmelené cementem SC C 8/10 (KSC I) tl 150 mm</t>
  </si>
  <si>
    <t>-1004392824</t>
  </si>
  <si>
    <t>https://podminky.urs.cz/item/CS_URS_2023_01/567122114</t>
  </si>
  <si>
    <t>35</t>
  </si>
  <si>
    <t>571901111</t>
  </si>
  <si>
    <t>Posyp krytu kamenivem drceným nebo těženým do 5 kg/m2</t>
  </si>
  <si>
    <t>1181628468</t>
  </si>
  <si>
    <t>https://podminky.urs.cz/item/CS_URS_2023_01/571901111</t>
  </si>
  <si>
    <t>36</t>
  </si>
  <si>
    <t>573211107</t>
  </si>
  <si>
    <t>Postřik živičný spojovací z asfaltu v množství 0,30 kg/m2</t>
  </si>
  <si>
    <t>1362924337</t>
  </si>
  <si>
    <t>https://podminky.urs.cz/item/CS_URS_2023_01/573211107</t>
  </si>
  <si>
    <t>37</t>
  </si>
  <si>
    <t>577144121</t>
  </si>
  <si>
    <t>Asfaltový beton vrstva obrusná ACO 11 (ABS) tř. I tl 50 mm š přes 3 m z nemodifikovaného asfaltu</t>
  </si>
  <si>
    <t>-1605423841</t>
  </si>
  <si>
    <t>https://podminky.urs.cz/item/CS_URS_2023_01/577144121</t>
  </si>
  <si>
    <t>38</t>
  </si>
  <si>
    <t>577146111</t>
  </si>
  <si>
    <t>Asfaltový beton vrstva ložní ACL 22 (ABVH) tl 50 mm š do 3 m z nemodifikovaného asfaltu</t>
  </si>
  <si>
    <t>-603833861</t>
  </si>
  <si>
    <t>https://podminky.urs.cz/item/CS_URS_2023_01/577146111</t>
  </si>
  <si>
    <t>Trubní vedení</t>
  </si>
  <si>
    <t>39</t>
  </si>
  <si>
    <t>831372121</t>
  </si>
  <si>
    <t>Montáž potrubí z trub kameninových hrdlových s integrovaným těsněním výkop sklon do 20 % DN 300</t>
  </si>
  <si>
    <t>m</t>
  </si>
  <si>
    <t>2101488002</t>
  </si>
  <si>
    <t>https://podminky.urs.cz/item/CS_URS_2023_01/831372121</t>
  </si>
  <si>
    <t>Nová stoka</t>
  </si>
  <si>
    <t>126,000</t>
  </si>
  <si>
    <t>"odpočet odboček"</t>
  </si>
  <si>
    <t>-17*0,500</t>
  </si>
  <si>
    <t>40</t>
  </si>
  <si>
    <t>59710707</t>
  </si>
  <si>
    <t>trouba kameninová glazovaná DN 300 dl 2,50m spojovací systém C Třída 240</t>
  </si>
  <si>
    <t>819927501</t>
  </si>
  <si>
    <t>117,5*1,015 'Přepočtené koeficientem množství</t>
  </si>
  <si>
    <t>41</t>
  </si>
  <si>
    <t>837371221</t>
  </si>
  <si>
    <t>Montáž kameninových tvarovek odbočných s integrovaným těsněním otevřený výkop DN 300</t>
  </si>
  <si>
    <t>-653929660</t>
  </si>
  <si>
    <t>https://podminky.urs.cz/item/CS_URS_2023_01/837371221</t>
  </si>
  <si>
    <t>Přepojení stávajících přípojek</t>
  </si>
  <si>
    <t>42</t>
  </si>
  <si>
    <t>AB0301524CF1</t>
  </si>
  <si>
    <t>odbočka kameninová 45° DN300/150</t>
  </si>
  <si>
    <t>1032118314</t>
  </si>
  <si>
    <t>43</t>
  </si>
  <si>
    <t>871315251</t>
  </si>
  <si>
    <t>Kanalizační potrubí z tvrdého PVC vícevrstvé tuhost třídy SN16 DN 150</t>
  </si>
  <si>
    <t>2057701235</t>
  </si>
  <si>
    <t>https://podminky.urs.cz/item/CS_URS_2023_01/871315251</t>
  </si>
  <si>
    <t>75,000</t>
  </si>
  <si>
    <t>44</t>
  </si>
  <si>
    <t>894213111R</t>
  </si>
  <si>
    <t>Šachty kanalizační obdélníkové z prostého betonu na potrubí DN 500 dno beton tř. C 25/30, tvrzený beton kynety C35/45, včetně utěsnění prostupů potrubí</t>
  </si>
  <si>
    <t>1650937428</t>
  </si>
  <si>
    <t>Poznámka k položce:_x000D_
Vybetonování dna šachty do výše 1400 mm (viz výkres D.4 - Napojovací šachta Š 1)_x000D_
_x000D_
V cenách jsou započteny i náklady na montáž a dodávku stupadel, bednění a odbednění šachty</t>
  </si>
  <si>
    <t>45</t>
  </si>
  <si>
    <t>894410101</t>
  </si>
  <si>
    <t>Osazení betonových dílců pro kanalizační šachty DN 1000 šachtové dno výšky 600 mm</t>
  </si>
  <si>
    <t>1372420989</t>
  </si>
  <si>
    <t>https://podminky.urs.cz/item/CS_URS_2023_01/894410101</t>
  </si>
  <si>
    <t xml:space="preserve">Š 5 </t>
  </si>
  <si>
    <t>46</t>
  </si>
  <si>
    <t>59224353</t>
  </si>
  <si>
    <t>dno betonové šachty kanalizační jednolité 100x68x30cm</t>
  </si>
  <si>
    <t>1156659175</t>
  </si>
  <si>
    <t>47</t>
  </si>
  <si>
    <t>59224348</t>
  </si>
  <si>
    <t>těsnění elastomerové pro spojení šachetních dílů DN 1000</t>
  </si>
  <si>
    <t>1681522685</t>
  </si>
  <si>
    <t>48</t>
  </si>
  <si>
    <t>894410201</t>
  </si>
  <si>
    <t>Osazení betonových dílců pro kanalizační šachty DN 800 skruž rovná výšky 250 mm</t>
  </si>
  <si>
    <t>1421572078</t>
  </si>
  <si>
    <t>https://podminky.urs.cz/item/CS_URS_2023_01/894410201</t>
  </si>
  <si>
    <t>49</t>
  </si>
  <si>
    <t>59224416</t>
  </si>
  <si>
    <t>skruž betonové šachty DN 1000 kanalizační 100x25x10cm, stupadla poplastovaná</t>
  </si>
  <si>
    <t>-813516468</t>
  </si>
  <si>
    <t>50</t>
  </si>
  <si>
    <t>1035737624</t>
  </si>
  <si>
    <t>51</t>
  </si>
  <si>
    <t>894410212</t>
  </si>
  <si>
    <t>Osazení betonových dílců pro kanalizační šachty DN 1000 skruž rovná výšky 500 mm</t>
  </si>
  <si>
    <t>-139611572</t>
  </si>
  <si>
    <t>https://podminky.urs.cz/item/CS_URS_2023_01/894410212</t>
  </si>
  <si>
    <t>52</t>
  </si>
  <si>
    <t>59224068</t>
  </si>
  <si>
    <t>skruž betonová DN 1000x500 PS, 100x50x12cm</t>
  </si>
  <si>
    <t>1953866055</t>
  </si>
  <si>
    <t>53</t>
  </si>
  <si>
    <t>-501776110</t>
  </si>
  <si>
    <t>54</t>
  </si>
  <si>
    <t>894410213</t>
  </si>
  <si>
    <t>Osazení betonových dílců pro kanalizační šachty DN 1000 skruž rovná výšky 1000 mm</t>
  </si>
  <si>
    <t>1499071595</t>
  </si>
  <si>
    <t>https://podminky.urs.cz/item/CS_URS_2023_01/894410213</t>
  </si>
  <si>
    <t>55</t>
  </si>
  <si>
    <t>59224070</t>
  </si>
  <si>
    <t>skruž betonová DN 1000x1000 PS, 100x100x12cm</t>
  </si>
  <si>
    <t>-947512305</t>
  </si>
  <si>
    <t>56</t>
  </si>
  <si>
    <t>2095544606</t>
  </si>
  <si>
    <t>57</t>
  </si>
  <si>
    <t>894410232</t>
  </si>
  <si>
    <t>Osazení betonových dílců pro kanalizační šachty DN 1000 skruž přechodová (konus)</t>
  </si>
  <si>
    <t>-742788151</t>
  </si>
  <si>
    <t>https://podminky.urs.cz/item/CS_URS_2023_01/894410232</t>
  </si>
  <si>
    <t>58</t>
  </si>
  <si>
    <t>59224168</t>
  </si>
  <si>
    <t>skruž betonová přechodová 62,5/100x60x12cm, stupadla poplastovaná kapsová</t>
  </si>
  <si>
    <t>385755916</t>
  </si>
  <si>
    <t>59</t>
  </si>
  <si>
    <t>894410302</t>
  </si>
  <si>
    <t>Osazení betonových dílců pro kanalizační šachty DN 1000 deska zákrytová</t>
  </si>
  <si>
    <t>1478885001</t>
  </si>
  <si>
    <t>https://podminky.urs.cz/item/CS_URS_2023_01/894410302</t>
  </si>
  <si>
    <t>Š 5</t>
  </si>
  <si>
    <t>60</t>
  </si>
  <si>
    <t>59224315</t>
  </si>
  <si>
    <t>deska betonová zákrytová pro kruhové šachty 100/62,5x16,5cm</t>
  </si>
  <si>
    <t>1663092055</t>
  </si>
  <si>
    <t>61</t>
  </si>
  <si>
    <t>899104112</t>
  </si>
  <si>
    <t>Osazení poklopů litinových nebo ocelových včetně rámů pro třídu zatížení D400, E600</t>
  </si>
  <si>
    <t>786681122</t>
  </si>
  <si>
    <t>https://podminky.urs.cz/item/CS_URS_2023_01/899104112</t>
  </si>
  <si>
    <t>62</t>
  </si>
  <si>
    <t>55241402</t>
  </si>
  <si>
    <t>poklop šachtový s rámem DN 600 třída D400 bez odvětrání</t>
  </si>
  <si>
    <t>1603991620</t>
  </si>
  <si>
    <t>63</t>
  </si>
  <si>
    <t>899623171R</t>
  </si>
  <si>
    <t>Obetonování napojení šachty betonem prostým tř. C 25/30 v otevřeném výkopu</t>
  </si>
  <si>
    <t>-1616240224</t>
  </si>
  <si>
    <t>Š 1 - utěsnění napojení dna šachty a skruže</t>
  </si>
  <si>
    <t>0,040*1,700*1,500</t>
  </si>
  <si>
    <t>Odpočet skruže</t>
  </si>
  <si>
    <t>-(3,1415*(0,620)^2)*0,040</t>
  </si>
  <si>
    <t>Ostatní konstrukce a práce, bourání</t>
  </si>
  <si>
    <t>64</t>
  </si>
  <si>
    <t>919735112</t>
  </si>
  <si>
    <t>Řezání stávajícího živičného krytu hl přes 50 do 100 mm</t>
  </si>
  <si>
    <t>-149133165</t>
  </si>
  <si>
    <t>https://podminky.urs.cz/item/CS_URS_2023_01/919735112</t>
  </si>
  <si>
    <t>(3,300+3,900)*2</t>
  </si>
  <si>
    <t>5,000*2</t>
  </si>
  <si>
    <t>65</t>
  </si>
  <si>
    <t>919735123</t>
  </si>
  <si>
    <t>Řezání stávajícího betonového krytu hl přes 100 do 150 mm</t>
  </si>
  <si>
    <t>-466833150</t>
  </si>
  <si>
    <t>https://podminky.urs.cz/item/CS_URS_2023_01/919735123</t>
  </si>
  <si>
    <t>997</t>
  </si>
  <si>
    <t>Přesun sutě</t>
  </si>
  <si>
    <t>66</t>
  </si>
  <si>
    <t>997013501</t>
  </si>
  <si>
    <t>Odvoz suti a vybouraných hmot na skládku nebo meziskládku do 1 km se složením</t>
  </si>
  <si>
    <t>48093198</t>
  </si>
  <si>
    <t>https://podminky.urs.cz/item/CS_URS_2023_01/997013501</t>
  </si>
  <si>
    <t>67</t>
  </si>
  <si>
    <t>997013509</t>
  </si>
  <si>
    <t>Příplatek k odvozu suti a vybouraných hmot na skládku ZKD 1 km přes 1 km</t>
  </si>
  <si>
    <t>997553315</t>
  </si>
  <si>
    <t>https://podminky.urs.cz/item/CS_URS_2023_01/997013509</t>
  </si>
  <si>
    <t>11,339*14</t>
  </si>
  <si>
    <t>68</t>
  </si>
  <si>
    <t>997013867</t>
  </si>
  <si>
    <t>Poplatek za uložení stavebního odpadu na recyklační skládce (skládkovné) z tašek a keramických výrobků kód odpadu 17 01 03</t>
  </si>
  <si>
    <t>-97699551</t>
  </si>
  <si>
    <t>https://podminky.urs.cz/item/CS_URS_2023_01/997013867</t>
  </si>
  <si>
    <t>0,238</t>
  </si>
  <si>
    <t>69</t>
  </si>
  <si>
    <t>997221861</t>
  </si>
  <si>
    <t>Poplatek za uložení stavebního odpadu na recyklační skládce (skládkovné) z prostého betonu pod kódem 17 01 01</t>
  </si>
  <si>
    <t>-1873124696</t>
  </si>
  <si>
    <t>https://podminky.urs.cz/item/CS_URS_2023_01/997221861</t>
  </si>
  <si>
    <t>6,602</t>
  </si>
  <si>
    <t>70</t>
  </si>
  <si>
    <t>997221875</t>
  </si>
  <si>
    <t>Poplatek za uložení stavebního odpadu na recyklační skládce (skládkovné) asfaltového bez obsahu dehtu zatříděného do Katalogu odpadů pod kódem 17 03 02</t>
  </si>
  <si>
    <t>610608741</t>
  </si>
  <si>
    <t>https://podminky.urs.cz/item/CS_URS_2023_01/997221875</t>
  </si>
  <si>
    <t>4,481</t>
  </si>
  <si>
    <t>998</t>
  </si>
  <si>
    <t>Přesun hmot</t>
  </si>
  <si>
    <t>71</t>
  </si>
  <si>
    <t>998275101</t>
  </si>
  <si>
    <t>Přesun hmot pro trubní vedení z trub kameninových otevřený výkop</t>
  </si>
  <si>
    <t>-621940642</t>
  </si>
  <si>
    <t>https://podminky.urs.cz/item/CS_URS_2023_01/998275101</t>
  </si>
  <si>
    <t>00870/2 - Vedlejší a ostatní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</si>
  <si>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</si>
  <si>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</si>
  <si>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</si>
  <si>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</si>
  <si>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</si>
  <si>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</si>
  <si>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</si>
  <si>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</si>
  <si>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</si>
  <si>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</si>
  <si>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</si>
  <si>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</si>
  <si>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</si>
  <si>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998762403</t>
  </si>
  <si>
    <t>012303000</t>
  </si>
  <si>
    <t>Geodetické práce po výstavbě</t>
  </si>
  <si>
    <t>-319224714</t>
  </si>
  <si>
    <t xml:space="preserve">Poznámka k položce:_x000D_
Zhotovitel zpracuje geodetické zaměření skutečného provedení díla, vč. vypracování geodetické zprávy o skutečném množství vytěžených zemin_x000D_
_x000D_
</t>
  </si>
  <si>
    <t>013254000</t>
  </si>
  <si>
    <t>Dokumentace skutečného provedení stavby</t>
  </si>
  <si>
    <t>1501648860</t>
  </si>
  <si>
    <t xml:space="preserve">Poznámka k položce:_x000D_
Zhotovitel zpracuje dokumentaci skutečného provedení díla. Dokumentace skutečného provedení díla bude zhotovitelem vypracována v následujícím rozsahu (dle vyhlášky č. 499/2006 Sb., v platném znění) a způsobem: _x000D_
1. Bude obsahovat kompletní výkresy skutečného provedení a kompletní seznam použitých materiálů. _x000D_
2. Všechny změny a rozdíly v provedení díla oproti schválené dokumentaci pro provedení stavby odsouhlasené objednatelem stavby a provedené během výstavby budou zhotovitelem ve výkresech v dokumentaci pro provedení stavby po jejich realizaci jasně a srozumitelně vyznačeny. Výkresy a dokumentace beze změn v provedení, budou opatřeny nad rozpiskou výkresu poznámkou “Beze změn”. Všechny takto postupně odevzdané výkresy skutečného provedení stavby budou opatřeny razítkem a podpisem oprávněné osoby za zhotovitele a zřetelným označením “Výkres skutečného provedení“.  _x000D_
3. Dokumentace skutečného provedení bude předána objednateli stavby ve 3 vyhotoveních v jazyce českém, z toho 2 paré v listinné podobě a 1 paré v digitální verzi v editovatelném tvaru, formátu *.doc, *.xls a *.dwg (WORD, EXCEL a AUTOCAD). </t>
  </si>
  <si>
    <t>VRN2</t>
  </si>
  <si>
    <t>Příprava staveniště</t>
  </si>
  <si>
    <t>020001000</t>
  </si>
  <si>
    <t>466604247</t>
  </si>
  <si>
    <t xml:space="preserve">Poznámka k položce:_x000D_
- zpracování technologických postupů a plánů kontrol_x000D_
- pasportizace všech dotčených objektů a ploch dotčených stavební činností před zahájením prací_x000D_
- prostředky a materiál pro šetření a likvidaci vzniklé eko havárie_x000D_
- zajištění opatření vyplívající z potřeb plnění plánu BOZP_x000D_
</t>
  </si>
  <si>
    <t>VRN3</t>
  </si>
  <si>
    <t>Zařízení staveniště</t>
  </si>
  <si>
    <t>032103000</t>
  </si>
  <si>
    <t>Náklady na stavební buňky</t>
  </si>
  <si>
    <t>-543064573</t>
  </si>
  <si>
    <t>Poznámka k položce:_x000D_
- náklady na stavební buňky a mobilní WC</t>
  </si>
  <si>
    <t>033002000</t>
  </si>
  <si>
    <t>Připojení staveniště na inženýrské sítě</t>
  </si>
  <si>
    <t>-920862732</t>
  </si>
  <si>
    <t>https://podminky.urs.cz/item/CS_URS_2023_01/033002000</t>
  </si>
  <si>
    <t>Poznámka k položce:_x000D_
- připojení elektrické energie - podružný staveništní rozvaděč s měřením spotřeby _x000D_
- připojení na vodovodní řad - měření spotřeby</t>
  </si>
  <si>
    <t>034303000</t>
  </si>
  <si>
    <t>Dopravní značení na staveništi</t>
  </si>
  <si>
    <t>-1255007885</t>
  </si>
  <si>
    <t>Poznámka k položce:_x000D_
- zřídit podle požadavků dotčených orgánů_x000D_
- DIO obsahuje veškeré nutné náklady na projednání, realizaci, udržování a konečnou likvidaci opatření popsaných v DIO včetně úhrady náhrad vyžadovaných dopravcem dle zpracovaného DIO</t>
  </si>
  <si>
    <t>034503000</t>
  </si>
  <si>
    <t>Informační tabule na staveništi</t>
  </si>
  <si>
    <t>1196030327</t>
  </si>
  <si>
    <t>039002000</t>
  </si>
  <si>
    <t>Zrušení zařízení staveniště</t>
  </si>
  <si>
    <t>-1389296509</t>
  </si>
  <si>
    <t xml:space="preserve">Poznámka k položce:_x000D_
- vč. úpravy terénu po zrušení zařízení staveniště_x000D_
</t>
  </si>
  <si>
    <t>039203000</t>
  </si>
  <si>
    <t>Úprava terénu po zrušení zařízení staveniště</t>
  </si>
  <si>
    <t>-388221982</t>
  </si>
  <si>
    <t>Poznámka k položce:_x000D_
- plocha určena projektantem_x000D_
- provedení osetí dotčených ploch</t>
  </si>
  <si>
    <t>VRN9</t>
  </si>
  <si>
    <t>Ostatní náklady</t>
  </si>
  <si>
    <t>090001000</t>
  </si>
  <si>
    <t>-1700223976</t>
  </si>
  <si>
    <t>Poznámka k položce:_x000D_
- odběr vzorků a výluhové zkoušky akreditovanou laboratoří_x000D_
- veškeré náklady související s plněním všech podmínek pro stavbu zajištěných stavebních povolení, zajištění veškerých rozhodnutí a souhlasů nutných pro realizaci stavby (např. stavební povolení pro zařízení staveniště, apod.)_x000D_
- průběžné čištění komunikací během výstavby_x000D_
- čištění vozidel vyjíždějících ze stavby během výstavby_x000D_
- fotografická dokumentace veškerých konstrukcí, které budou v průběhu výstavby skryty nebo zakryty, včř. opatření této fotodokumentace datem a popisem jednotlivých záběrů, uložení na CD_x000D_
- všechny další nutné náklady k řádnému a úplnému zhotovení předmětu díla zřejmé ze zadávací dokumentace</t>
  </si>
  <si>
    <t>094104000</t>
  </si>
  <si>
    <t>Náklady na opatření BOZP</t>
  </si>
  <si>
    <t>926793494</t>
  </si>
  <si>
    <t>https://podminky.urs.cz/item/CS_URS_2023_01/094104000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</si>
</sst>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751119" TargetMode="External"/><Relationship Id="rId18" Type="http://schemas.openxmlformats.org/officeDocument/2006/relationships/hyperlink" Target="https://podminky.urs.cz/item/CS_URS_2023_01/411127111" TargetMode="External"/><Relationship Id="rId26" Type="http://schemas.openxmlformats.org/officeDocument/2006/relationships/hyperlink" Target="https://podminky.urs.cz/item/CS_URS_2023_01/567122114" TargetMode="External"/><Relationship Id="rId39" Type="http://schemas.openxmlformats.org/officeDocument/2006/relationships/hyperlink" Target="https://podminky.urs.cz/item/CS_URS_2023_01/894410302" TargetMode="External"/><Relationship Id="rId3" Type="http://schemas.openxmlformats.org/officeDocument/2006/relationships/hyperlink" Target="https://podminky.urs.cz/item/CS_URS_2023_01/131313701" TargetMode="External"/><Relationship Id="rId21" Type="http://schemas.openxmlformats.org/officeDocument/2006/relationships/hyperlink" Target="https://podminky.urs.cz/item/CS_URS_2023_01/452311141" TargetMode="External"/><Relationship Id="rId34" Type="http://schemas.openxmlformats.org/officeDocument/2006/relationships/hyperlink" Target="https://podminky.urs.cz/item/CS_URS_2023_01/894410101" TargetMode="External"/><Relationship Id="rId42" Type="http://schemas.openxmlformats.org/officeDocument/2006/relationships/hyperlink" Target="https://podminky.urs.cz/item/CS_URS_2023_01/919735123" TargetMode="External"/><Relationship Id="rId47" Type="http://schemas.openxmlformats.org/officeDocument/2006/relationships/hyperlink" Target="https://podminky.urs.cz/item/CS_URS_2023_01/997221875" TargetMode="External"/><Relationship Id="rId50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51101211" TargetMode="External"/><Relationship Id="rId12" Type="http://schemas.openxmlformats.org/officeDocument/2006/relationships/hyperlink" Target="https://podminky.urs.cz/item/CS_URS_2023_01/162751117" TargetMode="External"/><Relationship Id="rId17" Type="http://schemas.openxmlformats.org/officeDocument/2006/relationships/hyperlink" Target="https://podminky.urs.cz/item/CS_URS_2023_01/175151101" TargetMode="External"/><Relationship Id="rId25" Type="http://schemas.openxmlformats.org/officeDocument/2006/relationships/hyperlink" Target="https://podminky.urs.cz/item/CS_URS_2023_01/564861011" TargetMode="External"/><Relationship Id="rId33" Type="http://schemas.openxmlformats.org/officeDocument/2006/relationships/hyperlink" Target="https://podminky.urs.cz/item/CS_URS_2023_01/871315251" TargetMode="External"/><Relationship Id="rId38" Type="http://schemas.openxmlformats.org/officeDocument/2006/relationships/hyperlink" Target="https://podminky.urs.cz/item/CS_URS_2023_01/894410232" TargetMode="External"/><Relationship Id="rId46" Type="http://schemas.openxmlformats.org/officeDocument/2006/relationships/hyperlink" Target="https://podminky.urs.cz/item/CS_URS_2023_01/997221861" TargetMode="External"/><Relationship Id="rId2" Type="http://schemas.openxmlformats.org/officeDocument/2006/relationships/hyperlink" Target="https://podminky.urs.cz/item/CS_URS_2023_01/113107442" TargetMode="External"/><Relationship Id="rId16" Type="http://schemas.openxmlformats.org/officeDocument/2006/relationships/hyperlink" Target="https://podminky.urs.cz/item/CS_URS_2023_01/175111101" TargetMode="External"/><Relationship Id="rId20" Type="http://schemas.openxmlformats.org/officeDocument/2006/relationships/hyperlink" Target="https://podminky.urs.cz/item/CS_URS_2023_01/452112112" TargetMode="External"/><Relationship Id="rId29" Type="http://schemas.openxmlformats.org/officeDocument/2006/relationships/hyperlink" Target="https://podminky.urs.cz/item/CS_URS_2023_01/577144121" TargetMode="External"/><Relationship Id="rId41" Type="http://schemas.openxmlformats.org/officeDocument/2006/relationships/hyperlink" Target="https://podminky.urs.cz/item/CS_URS_2023_01/919735112" TargetMode="External"/><Relationship Id="rId1" Type="http://schemas.openxmlformats.org/officeDocument/2006/relationships/hyperlink" Target="https://podminky.urs.cz/item/CS_URS_2023_01/113107331" TargetMode="External"/><Relationship Id="rId6" Type="http://schemas.openxmlformats.org/officeDocument/2006/relationships/hyperlink" Target="https://podminky.urs.cz/item/CS_URS_2023_01/151101201" TargetMode="External"/><Relationship Id="rId11" Type="http://schemas.openxmlformats.org/officeDocument/2006/relationships/hyperlink" Target="https://podminky.urs.cz/item/CS_URS_2023_01/151811231" TargetMode="External"/><Relationship Id="rId24" Type="http://schemas.openxmlformats.org/officeDocument/2006/relationships/hyperlink" Target="https://podminky.urs.cz/item/CS_URS_2023_01/564730011" TargetMode="External"/><Relationship Id="rId32" Type="http://schemas.openxmlformats.org/officeDocument/2006/relationships/hyperlink" Target="https://podminky.urs.cz/item/CS_URS_2023_01/837371221" TargetMode="External"/><Relationship Id="rId37" Type="http://schemas.openxmlformats.org/officeDocument/2006/relationships/hyperlink" Target="https://podminky.urs.cz/item/CS_URS_2023_01/894410213" TargetMode="External"/><Relationship Id="rId40" Type="http://schemas.openxmlformats.org/officeDocument/2006/relationships/hyperlink" Target="https://podminky.urs.cz/item/CS_URS_2023_01/899104112" TargetMode="External"/><Relationship Id="rId45" Type="http://schemas.openxmlformats.org/officeDocument/2006/relationships/hyperlink" Target="https://podminky.urs.cz/item/CS_URS_2023_01/997013867" TargetMode="External"/><Relationship Id="rId5" Type="http://schemas.openxmlformats.org/officeDocument/2006/relationships/hyperlink" Target="https://podminky.urs.cz/item/CS_URS_2023_01/132351254" TargetMode="External"/><Relationship Id="rId15" Type="http://schemas.openxmlformats.org/officeDocument/2006/relationships/hyperlink" Target="https://podminky.urs.cz/item/CS_URS_2023_01/174151101" TargetMode="External"/><Relationship Id="rId23" Type="http://schemas.openxmlformats.org/officeDocument/2006/relationships/hyperlink" Target="https://podminky.urs.cz/item/CS_URS_2023_01/452368211" TargetMode="External"/><Relationship Id="rId28" Type="http://schemas.openxmlformats.org/officeDocument/2006/relationships/hyperlink" Target="https://podminky.urs.cz/item/CS_URS_2023_01/573211107" TargetMode="External"/><Relationship Id="rId36" Type="http://schemas.openxmlformats.org/officeDocument/2006/relationships/hyperlink" Target="https://podminky.urs.cz/item/CS_URS_2023_01/894410212" TargetMode="External"/><Relationship Id="rId49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3_01/151811131" TargetMode="External"/><Relationship Id="rId19" Type="http://schemas.openxmlformats.org/officeDocument/2006/relationships/hyperlink" Target="https://podminky.urs.cz/item/CS_URS_2023_01/451573111" TargetMode="External"/><Relationship Id="rId31" Type="http://schemas.openxmlformats.org/officeDocument/2006/relationships/hyperlink" Target="https://podminky.urs.cz/item/CS_URS_2023_01/831372121" TargetMode="External"/><Relationship Id="rId44" Type="http://schemas.openxmlformats.org/officeDocument/2006/relationships/hyperlink" Target="https://podminky.urs.cz/item/CS_URS_2023_01/997013509" TargetMode="External"/><Relationship Id="rId4" Type="http://schemas.openxmlformats.org/officeDocument/2006/relationships/hyperlink" Target="https://podminky.urs.cz/item/CS_URS_2023_01/132312331" TargetMode="External"/><Relationship Id="rId9" Type="http://schemas.openxmlformats.org/officeDocument/2006/relationships/hyperlink" Target="https://podminky.urs.cz/item/CS_URS_2023_01/151101311" TargetMode="External"/><Relationship Id="rId14" Type="http://schemas.openxmlformats.org/officeDocument/2006/relationships/hyperlink" Target="https://podminky.urs.cz/item/CS_URS_2023_01/171201231" TargetMode="External"/><Relationship Id="rId22" Type="http://schemas.openxmlformats.org/officeDocument/2006/relationships/hyperlink" Target="https://podminky.urs.cz/item/CS_URS_2023_01/452321141" TargetMode="External"/><Relationship Id="rId27" Type="http://schemas.openxmlformats.org/officeDocument/2006/relationships/hyperlink" Target="https://podminky.urs.cz/item/CS_URS_2023_01/571901111" TargetMode="External"/><Relationship Id="rId30" Type="http://schemas.openxmlformats.org/officeDocument/2006/relationships/hyperlink" Target="https://podminky.urs.cz/item/CS_URS_2023_01/577146111" TargetMode="External"/><Relationship Id="rId35" Type="http://schemas.openxmlformats.org/officeDocument/2006/relationships/hyperlink" Target="https://podminky.urs.cz/item/CS_URS_2023_01/894410201" TargetMode="External"/><Relationship Id="rId43" Type="http://schemas.openxmlformats.org/officeDocument/2006/relationships/hyperlink" Target="https://podminky.urs.cz/item/CS_URS_2023_01/997013501" TargetMode="External"/><Relationship Id="rId48" Type="http://schemas.openxmlformats.org/officeDocument/2006/relationships/hyperlink" Target="https://podminky.urs.cz/item/CS_URS_2023_01/998275101" TargetMode="External"/><Relationship Id="rId8" Type="http://schemas.openxmlformats.org/officeDocument/2006/relationships/hyperlink" Target="https://podminky.urs.cz/item/CS_URS_2023_01/15110130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podminky.urs.cz/item/CS_URS_2023_01/094104000" TargetMode="External"/><Relationship Id="rId1" Type="http://schemas.openxmlformats.org/officeDocument/2006/relationships/hyperlink" Target="https://podminky.urs.cz/item/CS_URS_2023_01/033002000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98"/>
  <sheetViews>
    <sheetView showGridLines="0" tabSelected="1" workbookViewId="0"/>
  </sheetViews>
  <sheetFormatPr defaultRowHeight="15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3"/>
      <c r="AQ5" s="23"/>
      <c r="AR5" s="21"/>
      <c r="BE5" s="264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3"/>
      <c r="AQ6" s="23"/>
      <c r="AR6" s="21"/>
      <c r="BE6" s="26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20</v>
      </c>
      <c r="AO7" s="23"/>
      <c r="AP7" s="23"/>
      <c r="AQ7" s="23"/>
      <c r="AR7" s="21"/>
      <c r="BE7" s="265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26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5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265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265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5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265"/>
      <c r="BS13" s="18" t="s">
        <v>6</v>
      </c>
    </row>
    <row r="14" spans="1:74" ht="12.75">
      <c r="B14" s="22"/>
      <c r="C14" s="23"/>
      <c r="D14" s="23"/>
      <c r="E14" s="270" t="s">
        <v>31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265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5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265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265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5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265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265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5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5"/>
    </row>
    <row r="23" spans="1:71" s="1" customFormat="1" ht="107.25" customHeight="1">
      <c r="B23" s="22"/>
      <c r="C23" s="23"/>
      <c r="D23" s="23"/>
      <c r="E23" s="272" t="s">
        <v>40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3"/>
      <c r="AP23" s="23"/>
      <c r="AQ23" s="23"/>
      <c r="AR23" s="21"/>
      <c r="BE23" s="265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5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5"/>
    </row>
    <row r="26" spans="1:71" s="2" customFormat="1" ht="25.9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3">
        <f>ROUND(AG94,2)</f>
        <v>0</v>
      </c>
      <c r="AL26" s="274"/>
      <c r="AM26" s="274"/>
      <c r="AN26" s="274"/>
      <c r="AO26" s="274"/>
      <c r="AP26" s="37"/>
      <c r="AQ26" s="37"/>
      <c r="AR26" s="40"/>
      <c r="BE26" s="26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5" t="s">
        <v>42</v>
      </c>
      <c r="M28" s="275"/>
      <c r="N28" s="275"/>
      <c r="O28" s="275"/>
      <c r="P28" s="275"/>
      <c r="Q28" s="37"/>
      <c r="R28" s="37"/>
      <c r="S28" s="37"/>
      <c r="T28" s="37"/>
      <c r="U28" s="37"/>
      <c r="V28" s="37"/>
      <c r="W28" s="275" t="s">
        <v>43</v>
      </c>
      <c r="X28" s="275"/>
      <c r="Y28" s="275"/>
      <c r="Z28" s="275"/>
      <c r="AA28" s="275"/>
      <c r="AB28" s="275"/>
      <c r="AC28" s="275"/>
      <c r="AD28" s="275"/>
      <c r="AE28" s="275"/>
      <c r="AF28" s="37"/>
      <c r="AG28" s="37"/>
      <c r="AH28" s="37"/>
      <c r="AI28" s="37"/>
      <c r="AJ28" s="37"/>
      <c r="AK28" s="275" t="s">
        <v>44</v>
      </c>
      <c r="AL28" s="275"/>
      <c r="AM28" s="275"/>
      <c r="AN28" s="275"/>
      <c r="AO28" s="275"/>
      <c r="AP28" s="37"/>
      <c r="AQ28" s="37"/>
      <c r="AR28" s="40"/>
      <c r="BE28" s="265"/>
    </row>
    <row r="29" spans="1:71" s="3" customFormat="1" ht="14.45" customHeight="1">
      <c r="B29" s="41"/>
      <c r="C29" s="42"/>
      <c r="D29" s="30" t="s">
        <v>45</v>
      </c>
      <c r="E29" s="42"/>
      <c r="F29" s="30" t="s">
        <v>46</v>
      </c>
      <c r="G29" s="42"/>
      <c r="H29" s="42"/>
      <c r="I29" s="42"/>
      <c r="J29" s="42"/>
      <c r="K29" s="42"/>
      <c r="L29" s="278">
        <v>0.21</v>
      </c>
      <c r="M29" s="277"/>
      <c r="N29" s="277"/>
      <c r="O29" s="277"/>
      <c r="P29" s="277"/>
      <c r="Q29" s="42"/>
      <c r="R29" s="42"/>
      <c r="S29" s="42"/>
      <c r="T29" s="42"/>
      <c r="U29" s="42"/>
      <c r="V29" s="42"/>
      <c r="W29" s="276">
        <f>ROUND(AZ94,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42"/>
      <c r="AG29" s="42"/>
      <c r="AH29" s="42"/>
      <c r="AI29" s="42"/>
      <c r="AJ29" s="42"/>
      <c r="AK29" s="276">
        <f>ROUND(AV94, 2)</f>
        <v>0</v>
      </c>
      <c r="AL29" s="277"/>
      <c r="AM29" s="277"/>
      <c r="AN29" s="277"/>
      <c r="AO29" s="277"/>
      <c r="AP29" s="42"/>
      <c r="AQ29" s="42"/>
      <c r="AR29" s="43"/>
      <c r="BE29" s="266"/>
    </row>
    <row r="30" spans="1:71" s="3" customFormat="1" ht="14.45" customHeight="1">
      <c r="B30" s="41"/>
      <c r="C30" s="42"/>
      <c r="D30" s="42"/>
      <c r="E30" s="42"/>
      <c r="F30" s="30" t="s">
        <v>47</v>
      </c>
      <c r="G30" s="42"/>
      <c r="H30" s="42"/>
      <c r="I30" s="42"/>
      <c r="J30" s="42"/>
      <c r="K30" s="42"/>
      <c r="L30" s="278">
        <v>0.15</v>
      </c>
      <c r="M30" s="277"/>
      <c r="N30" s="277"/>
      <c r="O30" s="277"/>
      <c r="P30" s="277"/>
      <c r="Q30" s="42"/>
      <c r="R30" s="42"/>
      <c r="S30" s="42"/>
      <c r="T30" s="42"/>
      <c r="U30" s="42"/>
      <c r="V30" s="42"/>
      <c r="W30" s="276">
        <f>ROUND(BA94,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42"/>
      <c r="AG30" s="42"/>
      <c r="AH30" s="42"/>
      <c r="AI30" s="42"/>
      <c r="AJ30" s="42"/>
      <c r="AK30" s="276">
        <f>ROUND(AW94, 2)</f>
        <v>0</v>
      </c>
      <c r="AL30" s="277"/>
      <c r="AM30" s="277"/>
      <c r="AN30" s="277"/>
      <c r="AO30" s="277"/>
      <c r="AP30" s="42"/>
      <c r="AQ30" s="42"/>
      <c r="AR30" s="43"/>
      <c r="BE30" s="266"/>
    </row>
    <row r="31" spans="1:71" s="3" customFormat="1" ht="14.45" hidden="1" customHeight="1">
      <c r="B31" s="41"/>
      <c r="C31" s="42"/>
      <c r="D31" s="42"/>
      <c r="E31" s="42"/>
      <c r="F31" s="30" t="s">
        <v>48</v>
      </c>
      <c r="G31" s="42"/>
      <c r="H31" s="42"/>
      <c r="I31" s="42"/>
      <c r="J31" s="42"/>
      <c r="K31" s="42"/>
      <c r="L31" s="278">
        <v>0.21</v>
      </c>
      <c r="M31" s="277"/>
      <c r="N31" s="277"/>
      <c r="O31" s="277"/>
      <c r="P31" s="277"/>
      <c r="Q31" s="42"/>
      <c r="R31" s="42"/>
      <c r="S31" s="42"/>
      <c r="T31" s="42"/>
      <c r="U31" s="42"/>
      <c r="V31" s="42"/>
      <c r="W31" s="276">
        <f>ROUND(BB94,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42"/>
      <c r="AG31" s="42"/>
      <c r="AH31" s="42"/>
      <c r="AI31" s="42"/>
      <c r="AJ31" s="42"/>
      <c r="AK31" s="276">
        <v>0</v>
      </c>
      <c r="AL31" s="277"/>
      <c r="AM31" s="277"/>
      <c r="AN31" s="277"/>
      <c r="AO31" s="277"/>
      <c r="AP31" s="42"/>
      <c r="AQ31" s="42"/>
      <c r="AR31" s="43"/>
      <c r="BE31" s="266"/>
    </row>
    <row r="32" spans="1:71" s="3" customFormat="1" ht="14.45" hidden="1" customHeight="1">
      <c r="B32" s="41"/>
      <c r="C32" s="42"/>
      <c r="D32" s="42"/>
      <c r="E32" s="42"/>
      <c r="F32" s="30" t="s">
        <v>49</v>
      </c>
      <c r="G32" s="42"/>
      <c r="H32" s="42"/>
      <c r="I32" s="42"/>
      <c r="J32" s="42"/>
      <c r="K32" s="42"/>
      <c r="L32" s="278">
        <v>0.15</v>
      </c>
      <c r="M32" s="277"/>
      <c r="N32" s="277"/>
      <c r="O32" s="277"/>
      <c r="P32" s="277"/>
      <c r="Q32" s="42"/>
      <c r="R32" s="42"/>
      <c r="S32" s="42"/>
      <c r="T32" s="42"/>
      <c r="U32" s="42"/>
      <c r="V32" s="42"/>
      <c r="W32" s="276">
        <f>ROUND(BC94,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42"/>
      <c r="AG32" s="42"/>
      <c r="AH32" s="42"/>
      <c r="AI32" s="42"/>
      <c r="AJ32" s="42"/>
      <c r="AK32" s="276">
        <v>0</v>
      </c>
      <c r="AL32" s="277"/>
      <c r="AM32" s="277"/>
      <c r="AN32" s="277"/>
      <c r="AO32" s="277"/>
      <c r="AP32" s="42"/>
      <c r="AQ32" s="42"/>
      <c r="AR32" s="43"/>
      <c r="BE32" s="266"/>
    </row>
    <row r="33" spans="1:57" s="3" customFormat="1" ht="14.45" hidden="1" customHeight="1">
      <c r="B33" s="41"/>
      <c r="C33" s="42"/>
      <c r="D33" s="42"/>
      <c r="E33" s="42"/>
      <c r="F33" s="30" t="s">
        <v>50</v>
      </c>
      <c r="G33" s="42"/>
      <c r="H33" s="42"/>
      <c r="I33" s="42"/>
      <c r="J33" s="42"/>
      <c r="K33" s="42"/>
      <c r="L33" s="278">
        <v>0</v>
      </c>
      <c r="M33" s="277"/>
      <c r="N33" s="277"/>
      <c r="O33" s="277"/>
      <c r="P33" s="277"/>
      <c r="Q33" s="42"/>
      <c r="R33" s="42"/>
      <c r="S33" s="42"/>
      <c r="T33" s="42"/>
      <c r="U33" s="42"/>
      <c r="V33" s="42"/>
      <c r="W33" s="276">
        <f>ROUND(BD94,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42"/>
      <c r="AG33" s="42"/>
      <c r="AH33" s="42"/>
      <c r="AI33" s="42"/>
      <c r="AJ33" s="42"/>
      <c r="AK33" s="276">
        <v>0</v>
      </c>
      <c r="AL33" s="277"/>
      <c r="AM33" s="277"/>
      <c r="AN33" s="277"/>
      <c r="AO33" s="277"/>
      <c r="AP33" s="42"/>
      <c r="AQ33" s="42"/>
      <c r="AR33" s="43"/>
      <c r="BE33" s="266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5"/>
    </row>
    <row r="35" spans="1:57" s="2" customFormat="1" ht="25.9" customHeight="1">
      <c r="A35" s="35"/>
      <c r="B35" s="36"/>
      <c r="C35" s="44"/>
      <c r="D35" s="45" t="s">
        <v>51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52</v>
      </c>
      <c r="U35" s="46"/>
      <c r="V35" s="46"/>
      <c r="W35" s="46"/>
      <c r="X35" s="279" t="s">
        <v>53</v>
      </c>
      <c r="Y35" s="280"/>
      <c r="Z35" s="280"/>
      <c r="AA35" s="280"/>
      <c r="AB35" s="280"/>
      <c r="AC35" s="46"/>
      <c r="AD35" s="46"/>
      <c r="AE35" s="46"/>
      <c r="AF35" s="46"/>
      <c r="AG35" s="46"/>
      <c r="AH35" s="46"/>
      <c r="AI35" s="46"/>
      <c r="AJ35" s="46"/>
      <c r="AK35" s="281">
        <f>SUM(AK26:AK33)</f>
        <v>0</v>
      </c>
      <c r="AL35" s="280"/>
      <c r="AM35" s="280"/>
      <c r="AN35" s="280"/>
      <c r="AO35" s="28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55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56</v>
      </c>
      <c r="AI60" s="39"/>
      <c r="AJ60" s="39"/>
      <c r="AK60" s="39"/>
      <c r="AL60" s="39"/>
      <c r="AM60" s="53" t="s">
        <v>57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59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56</v>
      </c>
      <c r="AI75" s="39"/>
      <c r="AJ75" s="39"/>
      <c r="AK75" s="39"/>
      <c r="AL75" s="39"/>
      <c r="AM75" s="53" t="s">
        <v>57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JE-00870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3" t="str">
        <f>K6</f>
        <v>Kanalizační stoka Ostrovní, Budyně nad Ohří</v>
      </c>
      <c r="M85" s="284"/>
      <c r="N85" s="284"/>
      <c r="O85" s="284"/>
      <c r="P85" s="284"/>
      <c r="Q85" s="284"/>
      <c r="R85" s="284"/>
      <c r="S85" s="284"/>
      <c r="T85" s="284"/>
      <c r="U85" s="284"/>
      <c r="V85" s="284"/>
      <c r="W85" s="284"/>
      <c r="X85" s="284"/>
      <c r="Y85" s="284"/>
      <c r="Z85" s="284"/>
      <c r="AA85" s="284"/>
      <c r="AB85" s="284"/>
      <c r="AC85" s="284"/>
      <c r="AD85" s="284"/>
      <c r="AE85" s="284"/>
      <c r="AF85" s="284"/>
      <c r="AG85" s="284"/>
      <c r="AH85" s="284"/>
      <c r="AI85" s="284"/>
      <c r="AJ85" s="284"/>
      <c r="AK85" s="284"/>
      <c r="AL85" s="284"/>
      <c r="AM85" s="284"/>
      <c r="AN85" s="284"/>
      <c r="AO85" s="28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23</v>
      </c>
      <c r="AJ87" s="37"/>
      <c r="AK87" s="37"/>
      <c r="AL87" s="37"/>
      <c r="AM87" s="285" t="str">
        <f>IF(AN8= "","",AN8)</f>
        <v>24. 5. 2023</v>
      </c>
      <c r="AN87" s="285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5.7" customHeight="1">
      <c r="A89" s="35"/>
      <c r="B89" s="36"/>
      <c r="C89" s="30" t="s">
        <v>25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Budyně nad Ohří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86" t="str">
        <f>IF(E17="","",E17)</f>
        <v>Ing. Michal Jeřábek – INDORS</v>
      </c>
      <c r="AN89" s="287"/>
      <c r="AO89" s="287"/>
      <c r="AP89" s="287"/>
      <c r="AQ89" s="37"/>
      <c r="AR89" s="40"/>
      <c r="AS89" s="288" t="s">
        <v>61</v>
      </c>
      <c r="AT89" s="289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36</v>
      </c>
      <c r="AJ90" s="37"/>
      <c r="AK90" s="37"/>
      <c r="AL90" s="37"/>
      <c r="AM90" s="286" t="str">
        <f>IF(E20="","",E20)</f>
        <v>Ing. Petr Jarkovský</v>
      </c>
      <c r="AN90" s="287"/>
      <c r="AO90" s="287"/>
      <c r="AP90" s="287"/>
      <c r="AQ90" s="37"/>
      <c r="AR90" s="40"/>
      <c r="AS90" s="290"/>
      <c r="AT90" s="291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2"/>
      <c r="AT91" s="293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4" t="s">
        <v>62</v>
      </c>
      <c r="D92" s="295"/>
      <c r="E92" s="295"/>
      <c r="F92" s="295"/>
      <c r="G92" s="295"/>
      <c r="H92" s="74"/>
      <c r="I92" s="296" t="s">
        <v>63</v>
      </c>
      <c r="J92" s="295"/>
      <c r="K92" s="295"/>
      <c r="L92" s="295"/>
      <c r="M92" s="295"/>
      <c r="N92" s="295"/>
      <c r="O92" s="295"/>
      <c r="P92" s="295"/>
      <c r="Q92" s="295"/>
      <c r="R92" s="295"/>
      <c r="S92" s="295"/>
      <c r="T92" s="295"/>
      <c r="U92" s="295"/>
      <c r="V92" s="295"/>
      <c r="W92" s="295"/>
      <c r="X92" s="295"/>
      <c r="Y92" s="295"/>
      <c r="Z92" s="295"/>
      <c r="AA92" s="295"/>
      <c r="AB92" s="295"/>
      <c r="AC92" s="295"/>
      <c r="AD92" s="295"/>
      <c r="AE92" s="295"/>
      <c r="AF92" s="295"/>
      <c r="AG92" s="297" t="s">
        <v>64</v>
      </c>
      <c r="AH92" s="295"/>
      <c r="AI92" s="295"/>
      <c r="AJ92" s="295"/>
      <c r="AK92" s="295"/>
      <c r="AL92" s="295"/>
      <c r="AM92" s="295"/>
      <c r="AN92" s="296" t="s">
        <v>65</v>
      </c>
      <c r="AO92" s="295"/>
      <c r="AP92" s="298"/>
      <c r="AQ92" s="75" t="s">
        <v>66</v>
      </c>
      <c r="AR92" s="40"/>
      <c r="AS92" s="76" t="s">
        <v>67</v>
      </c>
      <c r="AT92" s="77" t="s">
        <v>68</v>
      </c>
      <c r="AU92" s="77" t="s">
        <v>69</v>
      </c>
      <c r="AV92" s="77" t="s">
        <v>70</v>
      </c>
      <c r="AW92" s="77" t="s">
        <v>71</v>
      </c>
      <c r="AX92" s="77" t="s">
        <v>72</v>
      </c>
      <c r="AY92" s="77" t="s">
        <v>73</v>
      </c>
      <c r="AZ92" s="77" t="s">
        <v>74</v>
      </c>
      <c r="BA92" s="77" t="s">
        <v>75</v>
      </c>
      <c r="BB92" s="77" t="s">
        <v>76</v>
      </c>
      <c r="BC92" s="77" t="s">
        <v>77</v>
      </c>
      <c r="BD92" s="78" t="s">
        <v>78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79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2">
        <f>ROUND(SUM(AG95:AG96),2)</f>
        <v>0</v>
      </c>
      <c r="AH94" s="302"/>
      <c r="AI94" s="302"/>
      <c r="AJ94" s="302"/>
      <c r="AK94" s="302"/>
      <c r="AL94" s="302"/>
      <c r="AM94" s="302"/>
      <c r="AN94" s="303">
        <f>SUM(AG94,AT94)</f>
        <v>0</v>
      </c>
      <c r="AO94" s="303"/>
      <c r="AP94" s="303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80</v>
      </c>
      <c r="BT94" s="92" t="s">
        <v>81</v>
      </c>
      <c r="BU94" s="93" t="s">
        <v>82</v>
      </c>
      <c r="BV94" s="92" t="s">
        <v>83</v>
      </c>
      <c r="BW94" s="92" t="s">
        <v>5</v>
      </c>
      <c r="BX94" s="92" t="s">
        <v>84</v>
      </c>
      <c r="CL94" s="92" t="s">
        <v>1</v>
      </c>
    </row>
    <row r="95" spans="1:91" s="7" customFormat="1" ht="16.5" customHeight="1">
      <c r="A95" s="94" t="s">
        <v>85</v>
      </c>
      <c r="B95" s="95"/>
      <c r="C95" s="96"/>
      <c r="D95" s="301" t="s">
        <v>86</v>
      </c>
      <c r="E95" s="301"/>
      <c r="F95" s="301"/>
      <c r="G95" s="301"/>
      <c r="H95" s="301"/>
      <c r="I95" s="97"/>
      <c r="J95" s="301" t="s">
        <v>87</v>
      </c>
      <c r="K95" s="301"/>
      <c r="L95" s="301"/>
      <c r="M95" s="301"/>
      <c r="N95" s="301"/>
      <c r="O95" s="301"/>
      <c r="P95" s="301"/>
      <c r="Q95" s="301"/>
      <c r="R95" s="301"/>
      <c r="S95" s="301"/>
      <c r="T95" s="301"/>
      <c r="U95" s="301"/>
      <c r="V95" s="301"/>
      <c r="W95" s="301"/>
      <c r="X95" s="301"/>
      <c r="Y95" s="301"/>
      <c r="Z95" s="301"/>
      <c r="AA95" s="301"/>
      <c r="AB95" s="301"/>
      <c r="AC95" s="301"/>
      <c r="AD95" s="301"/>
      <c r="AE95" s="301"/>
      <c r="AF95" s="301"/>
      <c r="AG95" s="299">
        <f>'00870-1 - Kanalizační sto...'!J30</f>
        <v>0</v>
      </c>
      <c r="AH95" s="300"/>
      <c r="AI95" s="300"/>
      <c r="AJ95" s="300"/>
      <c r="AK95" s="300"/>
      <c r="AL95" s="300"/>
      <c r="AM95" s="300"/>
      <c r="AN95" s="299">
        <f>SUM(AG95,AT95)</f>
        <v>0</v>
      </c>
      <c r="AO95" s="300"/>
      <c r="AP95" s="300"/>
      <c r="AQ95" s="98" t="s">
        <v>88</v>
      </c>
      <c r="AR95" s="99"/>
      <c r="AS95" s="100">
        <v>0</v>
      </c>
      <c r="AT95" s="101">
        <f>ROUND(SUM(AV95:AW95),2)</f>
        <v>0</v>
      </c>
      <c r="AU95" s="102">
        <f>'00870-1 - Kanalizační sto...'!P125</f>
        <v>0</v>
      </c>
      <c r="AV95" s="101">
        <f>'00870-1 - Kanalizační sto...'!J33</f>
        <v>0</v>
      </c>
      <c r="AW95" s="101">
        <f>'00870-1 - Kanalizační sto...'!J34</f>
        <v>0</v>
      </c>
      <c r="AX95" s="101">
        <f>'00870-1 - Kanalizační sto...'!J35</f>
        <v>0</v>
      </c>
      <c r="AY95" s="101">
        <f>'00870-1 - Kanalizační sto...'!J36</f>
        <v>0</v>
      </c>
      <c r="AZ95" s="101">
        <f>'00870-1 - Kanalizační sto...'!F33</f>
        <v>0</v>
      </c>
      <c r="BA95" s="101">
        <f>'00870-1 - Kanalizační sto...'!F34</f>
        <v>0</v>
      </c>
      <c r="BB95" s="101">
        <f>'00870-1 - Kanalizační sto...'!F35</f>
        <v>0</v>
      </c>
      <c r="BC95" s="101">
        <f>'00870-1 - Kanalizační sto...'!F36</f>
        <v>0</v>
      </c>
      <c r="BD95" s="103">
        <f>'00870-1 - Kanalizační sto...'!F37</f>
        <v>0</v>
      </c>
      <c r="BT95" s="104" t="s">
        <v>89</v>
      </c>
      <c r="BV95" s="104" t="s">
        <v>83</v>
      </c>
      <c r="BW95" s="104" t="s">
        <v>90</v>
      </c>
      <c r="BX95" s="104" t="s">
        <v>5</v>
      </c>
      <c r="CL95" s="104" t="s">
        <v>1</v>
      </c>
      <c r="CM95" s="104" t="s">
        <v>91</v>
      </c>
    </row>
    <row r="96" spans="1:91" s="7" customFormat="1" ht="16.5" customHeight="1">
      <c r="A96" s="94" t="s">
        <v>85</v>
      </c>
      <c r="B96" s="95"/>
      <c r="C96" s="96"/>
      <c r="D96" s="301" t="s">
        <v>92</v>
      </c>
      <c r="E96" s="301"/>
      <c r="F96" s="301"/>
      <c r="G96" s="301"/>
      <c r="H96" s="301"/>
      <c r="I96" s="97"/>
      <c r="J96" s="301" t="s">
        <v>93</v>
      </c>
      <c r="K96" s="301"/>
      <c r="L96" s="301"/>
      <c r="M96" s="301"/>
      <c r="N96" s="301"/>
      <c r="O96" s="301"/>
      <c r="P96" s="301"/>
      <c r="Q96" s="301"/>
      <c r="R96" s="301"/>
      <c r="S96" s="301"/>
      <c r="T96" s="301"/>
      <c r="U96" s="301"/>
      <c r="V96" s="301"/>
      <c r="W96" s="301"/>
      <c r="X96" s="301"/>
      <c r="Y96" s="301"/>
      <c r="Z96" s="301"/>
      <c r="AA96" s="301"/>
      <c r="AB96" s="301"/>
      <c r="AC96" s="301"/>
      <c r="AD96" s="301"/>
      <c r="AE96" s="301"/>
      <c r="AF96" s="301"/>
      <c r="AG96" s="299">
        <f>'00870-2 - Vedlejší a osta...'!J30</f>
        <v>0</v>
      </c>
      <c r="AH96" s="300"/>
      <c r="AI96" s="300"/>
      <c r="AJ96" s="300"/>
      <c r="AK96" s="300"/>
      <c r="AL96" s="300"/>
      <c r="AM96" s="300"/>
      <c r="AN96" s="299">
        <f>SUM(AG96,AT96)</f>
        <v>0</v>
      </c>
      <c r="AO96" s="300"/>
      <c r="AP96" s="300"/>
      <c r="AQ96" s="98" t="s">
        <v>88</v>
      </c>
      <c r="AR96" s="99"/>
      <c r="AS96" s="105">
        <v>0</v>
      </c>
      <c r="AT96" s="106">
        <f>ROUND(SUM(AV96:AW96),2)</f>
        <v>0</v>
      </c>
      <c r="AU96" s="107">
        <f>'00870-2 - Vedlejší a osta...'!P121</f>
        <v>0</v>
      </c>
      <c r="AV96" s="106">
        <f>'00870-2 - Vedlejší a osta...'!J33</f>
        <v>0</v>
      </c>
      <c r="AW96" s="106">
        <f>'00870-2 - Vedlejší a osta...'!J34</f>
        <v>0</v>
      </c>
      <c r="AX96" s="106">
        <f>'00870-2 - Vedlejší a osta...'!J35</f>
        <v>0</v>
      </c>
      <c r="AY96" s="106">
        <f>'00870-2 - Vedlejší a osta...'!J36</f>
        <v>0</v>
      </c>
      <c r="AZ96" s="106">
        <f>'00870-2 - Vedlejší a osta...'!F33</f>
        <v>0</v>
      </c>
      <c r="BA96" s="106">
        <f>'00870-2 - Vedlejší a osta...'!F34</f>
        <v>0</v>
      </c>
      <c r="BB96" s="106">
        <f>'00870-2 - Vedlejší a osta...'!F35</f>
        <v>0</v>
      </c>
      <c r="BC96" s="106">
        <f>'00870-2 - Vedlejší a osta...'!F36</f>
        <v>0</v>
      </c>
      <c r="BD96" s="108">
        <f>'00870-2 - Vedlejší a osta...'!F37</f>
        <v>0</v>
      </c>
      <c r="BT96" s="104" t="s">
        <v>89</v>
      </c>
      <c r="BV96" s="104" t="s">
        <v>83</v>
      </c>
      <c r="BW96" s="104" t="s">
        <v>94</v>
      </c>
      <c r="BX96" s="104" t="s">
        <v>5</v>
      </c>
      <c r="CL96" s="104" t="s">
        <v>1</v>
      </c>
      <c r="CM96" s="104" t="s">
        <v>91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4wSGDEgh3rxW0o5Ks8dHX4jGWDGetoQ2RoaGkaYN0EszHZKQxDgN9fqmjIpnb3YbFTi2c8RM8L8SzyTXmRbvFA==" saltValue="N9lEU9nGSzkWnkdith4V573e1ExlmpK9WafdOuIVvnlDUYdhJd5vgHwJXt7X3TsUroL5hgeFw8Oe8ChaDBiD2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870-1 - Kanalizační sto...'!C2" display="/"/>
    <hyperlink ref="A96" location="'00870-2 - Vedlejší a osta...'!C2" display="/"/>
  </hyperlink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497"/>
  <sheetViews>
    <sheetView showGridLines="0" zoomScaleNormal="100" workbookViewId="0"/>
  </sheetViews>
  <sheetFormatPr defaultRowHeight="15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91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5" t="str">
        <f>'Rekapitulace stavby'!K6</f>
        <v>Kanalizační stoka Ostrovní, Budyně nad Ohří</v>
      </c>
      <c r="F7" s="306"/>
      <c r="G7" s="306"/>
      <c r="H7" s="306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7" t="s">
        <v>97</v>
      </c>
      <c r="F9" s="308"/>
      <c r="G9" s="308"/>
      <c r="H9" s="30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24. 5. 2023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14" t="s">
        <v>27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28</v>
      </c>
      <c r="F15" s="35"/>
      <c r="G15" s="35"/>
      <c r="H15" s="35"/>
      <c r="I15" s="113" t="s">
        <v>29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9" t="str">
        <f>'Rekapitulace stavby'!E14</f>
        <v>Vyplň údaj</v>
      </c>
      <c r="F18" s="310"/>
      <c r="G18" s="310"/>
      <c r="H18" s="310"/>
      <c r="I18" s="113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26</v>
      </c>
      <c r="J20" s="11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29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26</v>
      </c>
      <c r="J23" s="114" t="s">
        <v>37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38</v>
      </c>
      <c r="F24" s="35"/>
      <c r="G24" s="35"/>
      <c r="H24" s="35"/>
      <c r="I24" s="113" t="s">
        <v>29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55.25" customHeight="1">
      <c r="A27" s="116"/>
      <c r="B27" s="117"/>
      <c r="C27" s="116"/>
      <c r="D27" s="116"/>
      <c r="E27" s="311" t="s">
        <v>98</v>
      </c>
      <c r="F27" s="311"/>
      <c r="G27" s="311"/>
      <c r="H27" s="31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41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43</v>
      </c>
      <c r="G32" s="35"/>
      <c r="H32" s="35"/>
      <c r="I32" s="122" t="s">
        <v>42</v>
      </c>
      <c r="J32" s="122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45</v>
      </c>
      <c r="E33" s="113" t="s">
        <v>46</v>
      </c>
      <c r="F33" s="124">
        <f>ROUND((SUM(BE125:BE496)),  2)</f>
        <v>0</v>
      </c>
      <c r="G33" s="35"/>
      <c r="H33" s="35"/>
      <c r="I33" s="125">
        <v>0.21</v>
      </c>
      <c r="J33" s="124">
        <f>ROUND(((SUM(BE125:BE496))*I33),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47</v>
      </c>
      <c r="F34" s="124">
        <f>ROUND((SUM(BF125:BF496)),  2)</f>
        <v>0</v>
      </c>
      <c r="G34" s="35"/>
      <c r="H34" s="35"/>
      <c r="I34" s="125">
        <v>0.15</v>
      </c>
      <c r="J34" s="124">
        <f>ROUND(((SUM(BF125:BF496))*I34),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48</v>
      </c>
      <c r="F35" s="124">
        <f>ROUND((SUM(BG125:BG496)),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49</v>
      </c>
      <c r="F36" s="124">
        <f>ROUND((SUM(BH125:BH496)),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ROUND((SUM(BI125:BI496)),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hidden="1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hidden="1" customHeight="1">
      <c r="A82" s="35"/>
      <c r="B82" s="36"/>
      <c r="C82" s="24" t="s">
        <v>99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hidden="1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hidden="1" customHeight="1">
      <c r="A85" s="35"/>
      <c r="B85" s="36"/>
      <c r="C85" s="37"/>
      <c r="D85" s="37"/>
      <c r="E85" s="312" t="str">
        <f>E7</f>
        <v>Kanalizační stoka Ostrovní, Budyně nad Ohří</v>
      </c>
      <c r="F85" s="313"/>
      <c r="G85" s="313"/>
      <c r="H85" s="31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hidden="1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hidden="1" customHeight="1">
      <c r="A87" s="35"/>
      <c r="B87" s="36"/>
      <c r="C87" s="37"/>
      <c r="D87" s="37"/>
      <c r="E87" s="283" t="str">
        <f>E9</f>
        <v>00870/1 - Kanalizační stoka Ostrovní</v>
      </c>
      <c r="F87" s="314"/>
      <c r="G87" s="314"/>
      <c r="H87" s="31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hidden="1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hidden="1" customHeight="1">
      <c r="A89" s="35"/>
      <c r="B89" s="36"/>
      <c r="C89" s="30" t="s">
        <v>21</v>
      </c>
      <c r="D89" s="37"/>
      <c r="E89" s="37"/>
      <c r="F89" s="28" t="str">
        <f>F12</f>
        <v xml:space="preserve"> </v>
      </c>
      <c r="G89" s="37"/>
      <c r="H89" s="37"/>
      <c r="I89" s="30" t="s">
        <v>23</v>
      </c>
      <c r="J89" s="67" t="str">
        <f>IF(J12="","",J12)</f>
        <v>24. 5. 2023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5.7" hidden="1" customHeight="1">
      <c r="A91" s="35"/>
      <c r="B91" s="36"/>
      <c r="C91" s="30" t="s">
        <v>25</v>
      </c>
      <c r="D91" s="37"/>
      <c r="E91" s="37"/>
      <c r="F91" s="28" t="str">
        <f>E15</f>
        <v>Město Budyně nad Ohří</v>
      </c>
      <c r="G91" s="37"/>
      <c r="H91" s="37"/>
      <c r="I91" s="30" t="s">
        <v>32</v>
      </c>
      <c r="J91" s="33" t="str">
        <f>E21</f>
        <v>Ing. Michal Jeřábek – INDORS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hidden="1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36</v>
      </c>
      <c r="J92" s="33" t="str">
        <f>E24</f>
        <v>Ing. Petr Jarkovský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hidden="1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hidden="1" customHeight="1">
      <c r="A94" s="35"/>
      <c r="B94" s="36"/>
      <c r="C94" s="144" t="s">
        <v>100</v>
      </c>
      <c r="D94" s="145"/>
      <c r="E94" s="145"/>
      <c r="F94" s="145"/>
      <c r="G94" s="145"/>
      <c r="H94" s="145"/>
      <c r="I94" s="145"/>
      <c r="J94" s="146" t="s">
        <v>101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hidden="1" customHeight="1">
      <c r="A96" s="35"/>
      <c r="B96" s="36"/>
      <c r="C96" s="147" t="s">
        <v>102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103</v>
      </c>
    </row>
    <row r="97" spans="1:31" s="9" customFormat="1" ht="24.95" hidden="1" customHeight="1">
      <c r="B97" s="148"/>
      <c r="C97" s="149"/>
      <c r="D97" s="150" t="s">
        <v>104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899999999999999" hidden="1" customHeight="1">
      <c r="B98" s="154"/>
      <c r="C98" s="155"/>
      <c r="D98" s="156" t="s">
        <v>105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899999999999999" hidden="1" customHeight="1">
      <c r="B99" s="154"/>
      <c r="C99" s="155"/>
      <c r="D99" s="156" t="s">
        <v>106</v>
      </c>
      <c r="E99" s="157"/>
      <c r="F99" s="157"/>
      <c r="G99" s="157"/>
      <c r="H99" s="157"/>
      <c r="I99" s="157"/>
      <c r="J99" s="158">
        <f>J280</f>
        <v>0</v>
      </c>
      <c r="K99" s="155"/>
      <c r="L99" s="159"/>
    </row>
    <row r="100" spans="1:31" s="10" customFormat="1" ht="19.899999999999999" hidden="1" customHeight="1">
      <c r="B100" s="154"/>
      <c r="C100" s="155"/>
      <c r="D100" s="156" t="s">
        <v>107</v>
      </c>
      <c r="E100" s="157"/>
      <c r="F100" s="157"/>
      <c r="G100" s="157"/>
      <c r="H100" s="157"/>
      <c r="I100" s="157"/>
      <c r="J100" s="158">
        <f>J284</f>
        <v>0</v>
      </c>
      <c r="K100" s="155"/>
      <c r="L100" s="159"/>
    </row>
    <row r="101" spans="1:31" s="10" customFormat="1" ht="19.899999999999999" hidden="1" customHeight="1">
      <c r="B101" s="154"/>
      <c r="C101" s="155"/>
      <c r="D101" s="156" t="s">
        <v>108</v>
      </c>
      <c r="E101" s="157"/>
      <c r="F101" s="157"/>
      <c r="G101" s="157"/>
      <c r="H101" s="157"/>
      <c r="I101" s="157"/>
      <c r="J101" s="158">
        <f>J349</f>
        <v>0</v>
      </c>
      <c r="K101" s="155"/>
      <c r="L101" s="159"/>
    </row>
    <row r="102" spans="1:31" s="10" customFormat="1" ht="19.899999999999999" hidden="1" customHeight="1">
      <c r="B102" s="154"/>
      <c r="C102" s="155"/>
      <c r="D102" s="156" t="s">
        <v>109</v>
      </c>
      <c r="E102" s="157"/>
      <c r="F102" s="157"/>
      <c r="G102" s="157"/>
      <c r="H102" s="157"/>
      <c r="I102" s="157"/>
      <c r="J102" s="158">
        <f>J371</f>
        <v>0</v>
      </c>
      <c r="K102" s="155"/>
      <c r="L102" s="159"/>
    </row>
    <row r="103" spans="1:31" s="10" customFormat="1" ht="19.899999999999999" hidden="1" customHeight="1">
      <c r="B103" s="154"/>
      <c r="C103" s="155"/>
      <c r="D103" s="156" t="s">
        <v>110</v>
      </c>
      <c r="E103" s="157"/>
      <c r="F103" s="157"/>
      <c r="G103" s="157"/>
      <c r="H103" s="157"/>
      <c r="I103" s="157"/>
      <c r="J103" s="158">
        <f>J462</f>
        <v>0</v>
      </c>
      <c r="K103" s="155"/>
      <c r="L103" s="159"/>
    </row>
    <row r="104" spans="1:31" s="10" customFormat="1" ht="19.899999999999999" hidden="1" customHeight="1">
      <c r="B104" s="154"/>
      <c r="C104" s="155"/>
      <c r="D104" s="156" t="s">
        <v>111</v>
      </c>
      <c r="E104" s="157"/>
      <c r="F104" s="157"/>
      <c r="G104" s="157"/>
      <c r="H104" s="157"/>
      <c r="I104" s="157"/>
      <c r="J104" s="158">
        <f>J473</f>
        <v>0</v>
      </c>
      <c r="K104" s="155"/>
      <c r="L104" s="159"/>
    </row>
    <row r="105" spans="1:31" s="10" customFormat="1" ht="19.899999999999999" hidden="1" customHeight="1">
      <c r="B105" s="154"/>
      <c r="C105" s="155"/>
      <c r="D105" s="156" t="s">
        <v>112</v>
      </c>
      <c r="E105" s="157"/>
      <c r="F105" s="157"/>
      <c r="G105" s="157"/>
      <c r="H105" s="157"/>
      <c r="I105" s="157"/>
      <c r="J105" s="158">
        <f>J494</f>
        <v>0</v>
      </c>
      <c r="K105" s="155"/>
      <c r="L105" s="159"/>
    </row>
    <row r="106" spans="1:31" s="2" customFormat="1" ht="21.75" hidden="1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hidden="1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ht="11.25" hidden="1"/>
    <row r="109" spans="1:31" ht="11.25" hidden="1"/>
    <row r="110" spans="1:31" ht="11.25" hidden="1"/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113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2" t="str">
        <f>E7</f>
        <v>Kanalizační stoka Ostrovní, Budyně nad Ohří</v>
      </c>
      <c r="F115" s="313"/>
      <c r="G115" s="313"/>
      <c r="H115" s="313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83" t="str">
        <f>E9</f>
        <v>00870/1 - Kanalizační stoka Ostrovní</v>
      </c>
      <c r="F117" s="314"/>
      <c r="G117" s="314"/>
      <c r="H117" s="314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21</v>
      </c>
      <c r="D119" s="37"/>
      <c r="E119" s="37"/>
      <c r="F119" s="28" t="str">
        <f>F12</f>
        <v xml:space="preserve"> </v>
      </c>
      <c r="G119" s="37"/>
      <c r="H119" s="37"/>
      <c r="I119" s="30" t="s">
        <v>23</v>
      </c>
      <c r="J119" s="67" t="str">
        <f>IF(J12="","",J12)</f>
        <v>24. 5. 2023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25.7" customHeight="1">
      <c r="A121" s="35"/>
      <c r="B121" s="36"/>
      <c r="C121" s="30" t="s">
        <v>25</v>
      </c>
      <c r="D121" s="37"/>
      <c r="E121" s="37"/>
      <c r="F121" s="28" t="str">
        <f>E15</f>
        <v>Město Budyně nad Ohří</v>
      </c>
      <c r="G121" s="37"/>
      <c r="H121" s="37"/>
      <c r="I121" s="30" t="s">
        <v>32</v>
      </c>
      <c r="J121" s="33" t="str">
        <f>E21</f>
        <v>Ing. Michal Jeřábek – INDORS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30</v>
      </c>
      <c r="D122" s="37"/>
      <c r="E122" s="37"/>
      <c r="F122" s="28" t="str">
        <f>IF(E18="","",E18)</f>
        <v>Vyplň údaj</v>
      </c>
      <c r="G122" s="37"/>
      <c r="H122" s="37"/>
      <c r="I122" s="30" t="s">
        <v>36</v>
      </c>
      <c r="J122" s="33" t="str">
        <f>E24</f>
        <v>Ing. Petr Jarkovský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114</v>
      </c>
      <c r="D124" s="163" t="s">
        <v>66</v>
      </c>
      <c r="E124" s="163" t="s">
        <v>62</v>
      </c>
      <c r="F124" s="163" t="s">
        <v>63</v>
      </c>
      <c r="G124" s="163" t="s">
        <v>115</v>
      </c>
      <c r="H124" s="163" t="s">
        <v>116</v>
      </c>
      <c r="I124" s="163" t="s">
        <v>117</v>
      </c>
      <c r="J124" s="163" t="s">
        <v>101</v>
      </c>
      <c r="K124" s="164" t="s">
        <v>118</v>
      </c>
      <c r="L124" s="165"/>
      <c r="M124" s="76" t="s">
        <v>1</v>
      </c>
      <c r="N124" s="77" t="s">
        <v>45</v>
      </c>
      <c r="O124" s="77" t="s">
        <v>119</v>
      </c>
      <c r="P124" s="77" t="s">
        <v>120</v>
      </c>
      <c r="Q124" s="77" t="s">
        <v>121</v>
      </c>
      <c r="R124" s="77" t="s">
        <v>122</v>
      </c>
      <c r="S124" s="77" t="s">
        <v>123</v>
      </c>
      <c r="T124" s="78" t="s">
        <v>124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125</v>
      </c>
      <c r="D125" s="37"/>
      <c r="E125" s="37"/>
      <c r="F125" s="37"/>
      <c r="G125" s="37"/>
      <c r="H125" s="37"/>
      <c r="I125" s="37"/>
      <c r="J125" s="166">
        <f>BK125</f>
        <v>0</v>
      </c>
      <c r="K125" s="37"/>
      <c r="L125" s="40"/>
      <c r="M125" s="79"/>
      <c r="N125" s="167"/>
      <c r="O125" s="80"/>
      <c r="P125" s="168">
        <f>P126</f>
        <v>0</v>
      </c>
      <c r="Q125" s="80"/>
      <c r="R125" s="168">
        <f>R126</f>
        <v>194.42891750999999</v>
      </c>
      <c r="S125" s="80"/>
      <c r="T125" s="169">
        <f>T126</f>
        <v>11.33925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80</v>
      </c>
      <c r="AU125" s="18" t="s">
        <v>103</v>
      </c>
      <c r="BK125" s="170">
        <f>BK126</f>
        <v>0</v>
      </c>
    </row>
    <row r="126" spans="1:65" s="12" customFormat="1" ht="25.9" customHeight="1">
      <c r="B126" s="171"/>
      <c r="C126" s="172"/>
      <c r="D126" s="173" t="s">
        <v>80</v>
      </c>
      <c r="E126" s="174" t="s">
        <v>126</v>
      </c>
      <c r="F126" s="174" t="s">
        <v>127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P127+P280+P284+P349+P371+P462+P473+P494</f>
        <v>0</v>
      </c>
      <c r="Q126" s="179"/>
      <c r="R126" s="180">
        <f>R127+R280+R284+R349+R371+R462+R473+R494</f>
        <v>194.42891750999999</v>
      </c>
      <c r="S126" s="179"/>
      <c r="T126" s="181">
        <f>T127+T280+T284+T349+T371+T462+T473+T494</f>
        <v>11.33925</v>
      </c>
      <c r="AR126" s="182" t="s">
        <v>89</v>
      </c>
      <c r="AT126" s="183" t="s">
        <v>80</v>
      </c>
      <c r="AU126" s="183" t="s">
        <v>81</v>
      </c>
      <c r="AY126" s="182" t="s">
        <v>128</v>
      </c>
      <c r="BK126" s="184">
        <f>BK127+BK280+BK284+BK349+BK371+BK462+BK473+BK494</f>
        <v>0</v>
      </c>
    </row>
    <row r="127" spans="1:65" s="12" customFormat="1" ht="22.9" customHeight="1">
      <c r="B127" s="171"/>
      <c r="C127" s="172"/>
      <c r="D127" s="173" t="s">
        <v>80</v>
      </c>
      <c r="E127" s="185" t="s">
        <v>89</v>
      </c>
      <c r="F127" s="185" t="s">
        <v>129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SUM(P128:P279)</f>
        <v>0</v>
      </c>
      <c r="Q127" s="179"/>
      <c r="R127" s="180">
        <f>SUM(R128:R279)</f>
        <v>154.44398409999999</v>
      </c>
      <c r="S127" s="179"/>
      <c r="T127" s="181">
        <f>SUM(T128:T279)</f>
        <v>11.101649999999999</v>
      </c>
      <c r="AR127" s="182" t="s">
        <v>89</v>
      </c>
      <c r="AT127" s="183" t="s">
        <v>80</v>
      </c>
      <c r="AU127" s="183" t="s">
        <v>89</v>
      </c>
      <c r="AY127" s="182" t="s">
        <v>128</v>
      </c>
      <c r="BK127" s="184">
        <f>SUM(BK128:BK279)</f>
        <v>0</v>
      </c>
    </row>
    <row r="128" spans="1:65" s="2" customFormat="1" ht="24.2" customHeight="1">
      <c r="A128" s="35"/>
      <c r="B128" s="36"/>
      <c r="C128" s="187" t="s">
        <v>89</v>
      </c>
      <c r="D128" s="187" t="s">
        <v>130</v>
      </c>
      <c r="E128" s="188" t="s">
        <v>131</v>
      </c>
      <c r="F128" s="189" t="s">
        <v>132</v>
      </c>
      <c r="G128" s="190" t="s">
        <v>133</v>
      </c>
      <c r="H128" s="191">
        <v>20.37</v>
      </c>
      <c r="I128" s="192"/>
      <c r="J128" s="193">
        <f>ROUND(I128*H128,2)</f>
        <v>0</v>
      </c>
      <c r="K128" s="189" t="s">
        <v>134</v>
      </c>
      <c r="L128" s="40"/>
      <c r="M128" s="194" t="s">
        <v>1</v>
      </c>
      <c r="N128" s="195" t="s">
        <v>46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0.32500000000000001</v>
      </c>
      <c r="T128" s="197">
        <f>S128*H128</f>
        <v>6.6202500000000004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135</v>
      </c>
      <c r="AT128" s="198" t="s">
        <v>130</v>
      </c>
      <c r="AU128" s="198" t="s">
        <v>91</v>
      </c>
      <c r="AY128" s="18" t="s">
        <v>128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89</v>
      </c>
      <c r="BK128" s="199">
        <f>ROUND(I128*H128,2)</f>
        <v>0</v>
      </c>
      <c r="BL128" s="18" t="s">
        <v>135</v>
      </c>
      <c r="BM128" s="198" t="s">
        <v>136</v>
      </c>
    </row>
    <row r="129" spans="1:65" s="2" customFormat="1" ht="11.25">
      <c r="A129" s="35"/>
      <c r="B129" s="36"/>
      <c r="C129" s="37"/>
      <c r="D129" s="200" t="s">
        <v>137</v>
      </c>
      <c r="E129" s="37"/>
      <c r="F129" s="201" t="s">
        <v>138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137</v>
      </c>
      <c r="AU129" s="18" t="s">
        <v>91</v>
      </c>
    </row>
    <row r="130" spans="1:65" s="13" customFormat="1" ht="11.25">
      <c r="B130" s="205"/>
      <c r="C130" s="206"/>
      <c r="D130" s="207" t="s">
        <v>139</v>
      </c>
      <c r="E130" s="208" t="s">
        <v>1</v>
      </c>
      <c r="F130" s="209" t="s">
        <v>140</v>
      </c>
      <c r="G130" s="206"/>
      <c r="H130" s="210">
        <v>12.87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139</v>
      </c>
      <c r="AU130" s="216" t="s">
        <v>91</v>
      </c>
      <c r="AV130" s="13" t="s">
        <v>91</v>
      </c>
      <c r="AW130" s="13" t="s">
        <v>35</v>
      </c>
      <c r="AX130" s="13" t="s">
        <v>81</v>
      </c>
      <c r="AY130" s="216" t="s">
        <v>128</v>
      </c>
    </row>
    <row r="131" spans="1:65" s="13" customFormat="1" ht="11.25">
      <c r="B131" s="205"/>
      <c r="C131" s="206"/>
      <c r="D131" s="207" t="s">
        <v>139</v>
      </c>
      <c r="E131" s="208" t="s">
        <v>1</v>
      </c>
      <c r="F131" s="209" t="s">
        <v>141</v>
      </c>
      <c r="G131" s="206"/>
      <c r="H131" s="210">
        <v>7.5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139</v>
      </c>
      <c r="AU131" s="216" t="s">
        <v>91</v>
      </c>
      <c r="AV131" s="13" t="s">
        <v>91</v>
      </c>
      <c r="AW131" s="13" t="s">
        <v>35</v>
      </c>
      <c r="AX131" s="13" t="s">
        <v>81</v>
      </c>
      <c r="AY131" s="216" t="s">
        <v>128</v>
      </c>
    </row>
    <row r="132" spans="1:65" s="14" customFormat="1" ht="11.25">
      <c r="B132" s="217"/>
      <c r="C132" s="218"/>
      <c r="D132" s="207" t="s">
        <v>139</v>
      </c>
      <c r="E132" s="219" t="s">
        <v>1</v>
      </c>
      <c r="F132" s="220" t="s">
        <v>142</v>
      </c>
      <c r="G132" s="218"/>
      <c r="H132" s="221">
        <v>20.369999999999997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139</v>
      </c>
      <c r="AU132" s="227" t="s">
        <v>91</v>
      </c>
      <c r="AV132" s="14" t="s">
        <v>135</v>
      </c>
      <c r="AW132" s="14" t="s">
        <v>35</v>
      </c>
      <c r="AX132" s="14" t="s">
        <v>89</v>
      </c>
      <c r="AY132" s="227" t="s">
        <v>128</v>
      </c>
    </row>
    <row r="133" spans="1:65" s="2" customFormat="1" ht="24.2" customHeight="1">
      <c r="A133" s="35"/>
      <c r="B133" s="36"/>
      <c r="C133" s="187" t="s">
        <v>91</v>
      </c>
      <c r="D133" s="187" t="s">
        <v>130</v>
      </c>
      <c r="E133" s="188" t="s">
        <v>143</v>
      </c>
      <c r="F133" s="189" t="s">
        <v>144</v>
      </c>
      <c r="G133" s="190" t="s">
        <v>133</v>
      </c>
      <c r="H133" s="191">
        <v>20.37</v>
      </c>
      <c r="I133" s="192"/>
      <c r="J133" s="193">
        <f>ROUND(I133*H133,2)</f>
        <v>0</v>
      </c>
      <c r="K133" s="189" t="s">
        <v>134</v>
      </c>
      <c r="L133" s="40"/>
      <c r="M133" s="194" t="s">
        <v>1</v>
      </c>
      <c r="N133" s="195" t="s">
        <v>46</v>
      </c>
      <c r="O133" s="72"/>
      <c r="P133" s="196">
        <f>O133*H133</f>
        <v>0</v>
      </c>
      <c r="Q133" s="196">
        <v>0</v>
      </c>
      <c r="R133" s="196">
        <f>Q133*H133</f>
        <v>0</v>
      </c>
      <c r="S133" s="196">
        <v>0.22</v>
      </c>
      <c r="T133" s="197">
        <f>S133*H133</f>
        <v>4.4813999999999998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135</v>
      </c>
      <c r="AT133" s="198" t="s">
        <v>130</v>
      </c>
      <c r="AU133" s="198" t="s">
        <v>91</v>
      </c>
      <c r="AY133" s="18" t="s">
        <v>128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89</v>
      </c>
      <c r="BK133" s="199">
        <f>ROUND(I133*H133,2)</f>
        <v>0</v>
      </c>
      <c r="BL133" s="18" t="s">
        <v>135</v>
      </c>
      <c r="BM133" s="198" t="s">
        <v>145</v>
      </c>
    </row>
    <row r="134" spans="1:65" s="2" customFormat="1" ht="11.25">
      <c r="A134" s="35"/>
      <c r="B134" s="36"/>
      <c r="C134" s="37"/>
      <c r="D134" s="200" t="s">
        <v>137</v>
      </c>
      <c r="E134" s="37"/>
      <c r="F134" s="201" t="s">
        <v>146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137</v>
      </c>
      <c r="AU134" s="18" t="s">
        <v>91</v>
      </c>
    </row>
    <row r="135" spans="1:65" s="13" customFormat="1" ht="11.25">
      <c r="B135" s="205"/>
      <c r="C135" s="206"/>
      <c r="D135" s="207" t="s">
        <v>139</v>
      </c>
      <c r="E135" s="208" t="s">
        <v>1</v>
      </c>
      <c r="F135" s="209" t="s">
        <v>140</v>
      </c>
      <c r="G135" s="206"/>
      <c r="H135" s="210">
        <v>12.87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139</v>
      </c>
      <c r="AU135" s="216" t="s">
        <v>91</v>
      </c>
      <c r="AV135" s="13" t="s">
        <v>91</v>
      </c>
      <c r="AW135" s="13" t="s">
        <v>35</v>
      </c>
      <c r="AX135" s="13" t="s">
        <v>81</v>
      </c>
      <c r="AY135" s="216" t="s">
        <v>128</v>
      </c>
    </row>
    <row r="136" spans="1:65" s="13" customFormat="1" ht="11.25">
      <c r="B136" s="205"/>
      <c r="C136" s="206"/>
      <c r="D136" s="207" t="s">
        <v>139</v>
      </c>
      <c r="E136" s="208" t="s">
        <v>1</v>
      </c>
      <c r="F136" s="209" t="s">
        <v>141</v>
      </c>
      <c r="G136" s="206"/>
      <c r="H136" s="210">
        <v>7.5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139</v>
      </c>
      <c r="AU136" s="216" t="s">
        <v>91</v>
      </c>
      <c r="AV136" s="13" t="s">
        <v>91</v>
      </c>
      <c r="AW136" s="13" t="s">
        <v>35</v>
      </c>
      <c r="AX136" s="13" t="s">
        <v>81</v>
      </c>
      <c r="AY136" s="216" t="s">
        <v>128</v>
      </c>
    </row>
    <row r="137" spans="1:65" s="14" customFormat="1" ht="11.25">
      <c r="B137" s="217"/>
      <c r="C137" s="218"/>
      <c r="D137" s="207" t="s">
        <v>139</v>
      </c>
      <c r="E137" s="219" t="s">
        <v>1</v>
      </c>
      <c r="F137" s="220" t="s">
        <v>142</v>
      </c>
      <c r="G137" s="218"/>
      <c r="H137" s="221">
        <v>20.369999999999997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139</v>
      </c>
      <c r="AU137" s="227" t="s">
        <v>91</v>
      </c>
      <c r="AV137" s="14" t="s">
        <v>135</v>
      </c>
      <c r="AW137" s="14" t="s">
        <v>35</v>
      </c>
      <c r="AX137" s="14" t="s">
        <v>89</v>
      </c>
      <c r="AY137" s="227" t="s">
        <v>128</v>
      </c>
    </row>
    <row r="138" spans="1:65" s="2" customFormat="1" ht="24.2" customHeight="1">
      <c r="A138" s="35"/>
      <c r="B138" s="36"/>
      <c r="C138" s="187" t="s">
        <v>147</v>
      </c>
      <c r="D138" s="187" t="s">
        <v>130</v>
      </c>
      <c r="E138" s="188" t="s">
        <v>148</v>
      </c>
      <c r="F138" s="189" t="s">
        <v>149</v>
      </c>
      <c r="G138" s="190" t="s">
        <v>150</v>
      </c>
      <c r="H138" s="191">
        <v>22.785</v>
      </c>
      <c r="I138" s="192"/>
      <c r="J138" s="193">
        <f>ROUND(I138*H138,2)</f>
        <v>0</v>
      </c>
      <c r="K138" s="189" t="s">
        <v>134</v>
      </c>
      <c r="L138" s="40"/>
      <c r="M138" s="194" t="s">
        <v>1</v>
      </c>
      <c r="N138" s="195" t="s">
        <v>46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135</v>
      </c>
      <c r="AT138" s="198" t="s">
        <v>130</v>
      </c>
      <c r="AU138" s="198" t="s">
        <v>91</v>
      </c>
      <c r="AY138" s="18" t="s">
        <v>128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89</v>
      </c>
      <c r="BK138" s="199">
        <f>ROUND(I138*H138,2)</f>
        <v>0</v>
      </c>
      <c r="BL138" s="18" t="s">
        <v>135</v>
      </c>
      <c r="BM138" s="198" t="s">
        <v>151</v>
      </c>
    </row>
    <row r="139" spans="1:65" s="2" customFormat="1" ht="11.25">
      <c r="A139" s="35"/>
      <c r="B139" s="36"/>
      <c r="C139" s="37"/>
      <c r="D139" s="200" t="s">
        <v>137</v>
      </c>
      <c r="E139" s="37"/>
      <c r="F139" s="201" t="s">
        <v>152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137</v>
      </c>
      <c r="AU139" s="18" t="s">
        <v>91</v>
      </c>
    </row>
    <row r="140" spans="1:65" s="15" customFormat="1" ht="11.25">
      <c r="B140" s="228"/>
      <c r="C140" s="229"/>
      <c r="D140" s="207" t="s">
        <v>139</v>
      </c>
      <c r="E140" s="230" t="s">
        <v>1</v>
      </c>
      <c r="F140" s="231" t="s">
        <v>153</v>
      </c>
      <c r="G140" s="229"/>
      <c r="H140" s="230" t="s">
        <v>1</v>
      </c>
      <c r="I140" s="232"/>
      <c r="J140" s="229"/>
      <c r="K140" s="229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139</v>
      </c>
      <c r="AU140" s="237" t="s">
        <v>91</v>
      </c>
      <c r="AV140" s="15" t="s">
        <v>89</v>
      </c>
      <c r="AW140" s="15" t="s">
        <v>35</v>
      </c>
      <c r="AX140" s="15" t="s">
        <v>81</v>
      </c>
      <c r="AY140" s="237" t="s">
        <v>128</v>
      </c>
    </row>
    <row r="141" spans="1:65" s="13" customFormat="1" ht="11.25">
      <c r="B141" s="205"/>
      <c r="C141" s="206"/>
      <c r="D141" s="207" t="s">
        <v>139</v>
      </c>
      <c r="E141" s="208" t="s">
        <v>1</v>
      </c>
      <c r="F141" s="209" t="s">
        <v>154</v>
      </c>
      <c r="G141" s="206"/>
      <c r="H141" s="210">
        <v>24.503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139</v>
      </c>
      <c r="AU141" s="216" t="s">
        <v>91</v>
      </c>
      <c r="AV141" s="13" t="s">
        <v>91</v>
      </c>
      <c r="AW141" s="13" t="s">
        <v>35</v>
      </c>
      <c r="AX141" s="13" t="s">
        <v>81</v>
      </c>
      <c r="AY141" s="216" t="s">
        <v>128</v>
      </c>
    </row>
    <row r="142" spans="1:65" s="15" customFormat="1" ht="11.25">
      <c r="B142" s="228"/>
      <c r="C142" s="229"/>
      <c r="D142" s="207" t="s">
        <v>139</v>
      </c>
      <c r="E142" s="230" t="s">
        <v>1</v>
      </c>
      <c r="F142" s="231" t="s">
        <v>155</v>
      </c>
      <c r="G142" s="229"/>
      <c r="H142" s="230" t="s">
        <v>1</v>
      </c>
      <c r="I142" s="232"/>
      <c r="J142" s="229"/>
      <c r="K142" s="229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139</v>
      </c>
      <c r="AU142" s="237" t="s">
        <v>91</v>
      </c>
      <c r="AV142" s="15" t="s">
        <v>89</v>
      </c>
      <c r="AW142" s="15" t="s">
        <v>35</v>
      </c>
      <c r="AX142" s="15" t="s">
        <v>81</v>
      </c>
      <c r="AY142" s="237" t="s">
        <v>128</v>
      </c>
    </row>
    <row r="143" spans="1:65" s="13" customFormat="1" ht="11.25">
      <c r="B143" s="205"/>
      <c r="C143" s="206"/>
      <c r="D143" s="207" t="s">
        <v>139</v>
      </c>
      <c r="E143" s="208" t="s">
        <v>1</v>
      </c>
      <c r="F143" s="209" t="s">
        <v>156</v>
      </c>
      <c r="G143" s="206"/>
      <c r="H143" s="210">
        <v>-1.718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139</v>
      </c>
      <c r="AU143" s="216" t="s">
        <v>91</v>
      </c>
      <c r="AV143" s="13" t="s">
        <v>91</v>
      </c>
      <c r="AW143" s="13" t="s">
        <v>35</v>
      </c>
      <c r="AX143" s="13" t="s">
        <v>81</v>
      </c>
      <c r="AY143" s="216" t="s">
        <v>128</v>
      </c>
    </row>
    <row r="144" spans="1:65" s="14" customFormat="1" ht="11.25">
      <c r="B144" s="217"/>
      <c r="C144" s="218"/>
      <c r="D144" s="207" t="s">
        <v>139</v>
      </c>
      <c r="E144" s="219" t="s">
        <v>1</v>
      </c>
      <c r="F144" s="220" t="s">
        <v>142</v>
      </c>
      <c r="G144" s="218"/>
      <c r="H144" s="221">
        <v>22.785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139</v>
      </c>
      <c r="AU144" s="227" t="s">
        <v>91</v>
      </c>
      <c r="AV144" s="14" t="s">
        <v>135</v>
      </c>
      <c r="AW144" s="14" t="s">
        <v>35</v>
      </c>
      <c r="AX144" s="14" t="s">
        <v>89</v>
      </c>
      <c r="AY144" s="227" t="s">
        <v>128</v>
      </c>
    </row>
    <row r="145" spans="1:65" s="2" customFormat="1" ht="37.9" customHeight="1">
      <c r="A145" s="35"/>
      <c r="B145" s="36"/>
      <c r="C145" s="187" t="s">
        <v>135</v>
      </c>
      <c r="D145" s="187" t="s">
        <v>130</v>
      </c>
      <c r="E145" s="188" t="s">
        <v>157</v>
      </c>
      <c r="F145" s="189" t="s">
        <v>158</v>
      </c>
      <c r="G145" s="190" t="s">
        <v>150</v>
      </c>
      <c r="H145" s="191">
        <v>53.695</v>
      </c>
      <c r="I145" s="192"/>
      <c r="J145" s="193">
        <f>ROUND(I145*H145,2)</f>
        <v>0</v>
      </c>
      <c r="K145" s="189" t="s">
        <v>134</v>
      </c>
      <c r="L145" s="40"/>
      <c r="M145" s="194" t="s">
        <v>1</v>
      </c>
      <c r="N145" s="195" t="s">
        <v>46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135</v>
      </c>
      <c r="AT145" s="198" t="s">
        <v>130</v>
      </c>
      <c r="AU145" s="198" t="s">
        <v>91</v>
      </c>
      <c r="AY145" s="18" t="s">
        <v>128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89</v>
      </c>
      <c r="BK145" s="199">
        <f>ROUND(I145*H145,2)</f>
        <v>0</v>
      </c>
      <c r="BL145" s="18" t="s">
        <v>135</v>
      </c>
      <c r="BM145" s="198" t="s">
        <v>159</v>
      </c>
    </row>
    <row r="146" spans="1:65" s="2" customFormat="1" ht="11.25">
      <c r="A146" s="35"/>
      <c r="B146" s="36"/>
      <c r="C146" s="37"/>
      <c r="D146" s="200" t="s">
        <v>137</v>
      </c>
      <c r="E146" s="37"/>
      <c r="F146" s="201" t="s">
        <v>160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137</v>
      </c>
      <c r="AU146" s="18" t="s">
        <v>91</v>
      </c>
    </row>
    <row r="147" spans="1:65" s="15" customFormat="1" ht="11.25">
      <c r="B147" s="228"/>
      <c r="C147" s="229"/>
      <c r="D147" s="207" t="s">
        <v>139</v>
      </c>
      <c r="E147" s="230" t="s">
        <v>1</v>
      </c>
      <c r="F147" s="231" t="s">
        <v>161</v>
      </c>
      <c r="G147" s="229"/>
      <c r="H147" s="230" t="s">
        <v>1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139</v>
      </c>
      <c r="AU147" s="237" t="s">
        <v>91</v>
      </c>
      <c r="AV147" s="15" t="s">
        <v>89</v>
      </c>
      <c r="AW147" s="15" t="s">
        <v>35</v>
      </c>
      <c r="AX147" s="15" t="s">
        <v>81</v>
      </c>
      <c r="AY147" s="237" t="s">
        <v>128</v>
      </c>
    </row>
    <row r="148" spans="1:65" s="13" customFormat="1" ht="11.25">
      <c r="B148" s="205"/>
      <c r="C148" s="206"/>
      <c r="D148" s="207" t="s">
        <v>139</v>
      </c>
      <c r="E148" s="208" t="s">
        <v>1</v>
      </c>
      <c r="F148" s="209" t="s">
        <v>162</v>
      </c>
      <c r="G148" s="206"/>
      <c r="H148" s="210">
        <v>3.1659999999999999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139</v>
      </c>
      <c r="AU148" s="216" t="s">
        <v>91</v>
      </c>
      <c r="AV148" s="13" t="s">
        <v>91</v>
      </c>
      <c r="AW148" s="13" t="s">
        <v>35</v>
      </c>
      <c r="AX148" s="13" t="s">
        <v>81</v>
      </c>
      <c r="AY148" s="216" t="s">
        <v>128</v>
      </c>
    </row>
    <row r="149" spans="1:65" s="13" customFormat="1" ht="11.25">
      <c r="B149" s="205"/>
      <c r="C149" s="206"/>
      <c r="D149" s="207" t="s">
        <v>139</v>
      </c>
      <c r="E149" s="208" t="s">
        <v>1</v>
      </c>
      <c r="F149" s="209" t="s">
        <v>163</v>
      </c>
      <c r="G149" s="206"/>
      <c r="H149" s="210">
        <v>5.2759999999999998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139</v>
      </c>
      <c r="AU149" s="216" t="s">
        <v>91</v>
      </c>
      <c r="AV149" s="13" t="s">
        <v>91</v>
      </c>
      <c r="AW149" s="13" t="s">
        <v>35</v>
      </c>
      <c r="AX149" s="13" t="s">
        <v>81</v>
      </c>
      <c r="AY149" s="216" t="s">
        <v>128</v>
      </c>
    </row>
    <row r="150" spans="1:65" s="13" customFormat="1" ht="11.25">
      <c r="B150" s="205"/>
      <c r="C150" s="206"/>
      <c r="D150" s="207" t="s">
        <v>139</v>
      </c>
      <c r="E150" s="208" t="s">
        <v>1</v>
      </c>
      <c r="F150" s="209" t="s">
        <v>164</v>
      </c>
      <c r="G150" s="206"/>
      <c r="H150" s="210">
        <v>5.9720000000000004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139</v>
      </c>
      <c r="AU150" s="216" t="s">
        <v>91</v>
      </c>
      <c r="AV150" s="13" t="s">
        <v>91</v>
      </c>
      <c r="AW150" s="13" t="s">
        <v>35</v>
      </c>
      <c r="AX150" s="13" t="s">
        <v>81</v>
      </c>
      <c r="AY150" s="216" t="s">
        <v>128</v>
      </c>
    </row>
    <row r="151" spans="1:65" s="13" customFormat="1" ht="11.25">
      <c r="B151" s="205"/>
      <c r="C151" s="206"/>
      <c r="D151" s="207" t="s">
        <v>139</v>
      </c>
      <c r="E151" s="208" t="s">
        <v>1</v>
      </c>
      <c r="F151" s="209" t="s">
        <v>165</v>
      </c>
      <c r="G151" s="206"/>
      <c r="H151" s="210">
        <v>6.6689999999999996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139</v>
      </c>
      <c r="AU151" s="216" t="s">
        <v>91</v>
      </c>
      <c r="AV151" s="13" t="s">
        <v>91</v>
      </c>
      <c r="AW151" s="13" t="s">
        <v>35</v>
      </c>
      <c r="AX151" s="13" t="s">
        <v>81</v>
      </c>
      <c r="AY151" s="216" t="s">
        <v>128</v>
      </c>
    </row>
    <row r="152" spans="1:65" s="13" customFormat="1" ht="11.25">
      <c r="B152" s="205"/>
      <c r="C152" s="206"/>
      <c r="D152" s="207" t="s">
        <v>139</v>
      </c>
      <c r="E152" s="208" t="s">
        <v>1</v>
      </c>
      <c r="F152" s="209" t="s">
        <v>166</v>
      </c>
      <c r="G152" s="206"/>
      <c r="H152" s="210">
        <v>9.27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139</v>
      </c>
      <c r="AU152" s="216" t="s">
        <v>91</v>
      </c>
      <c r="AV152" s="13" t="s">
        <v>91</v>
      </c>
      <c r="AW152" s="13" t="s">
        <v>35</v>
      </c>
      <c r="AX152" s="13" t="s">
        <v>81</v>
      </c>
      <c r="AY152" s="216" t="s">
        <v>128</v>
      </c>
    </row>
    <row r="153" spans="1:65" s="13" customFormat="1" ht="11.25">
      <c r="B153" s="205"/>
      <c r="C153" s="206"/>
      <c r="D153" s="207" t="s">
        <v>139</v>
      </c>
      <c r="E153" s="208" t="s">
        <v>1</v>
      </c>
      <c r="F153" s="209" t="s">
        <v>167</v>
      </c>
      <c r="G153" s="206"/>
      <c r="H153" s="210">
        <v>7.29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139</v>
      </c>
      <c r="AU153" s="216" t="s">
        <v>91</v>
      </c>
      <c r="AV153" s="13" t="s">
        <v>91</v>
      </c>
      <c r="AW153" s="13" t="s">
        <v>35</v>
      </c>
      <c r="AX153" s="13" t="s">
        <v>81</v>
      </c>
      <c r="AY153" s="216" t="s">
        <v>128</v>
      </c>
    </row>
    <row r="154" spans="1:65" s="13" customFormat="1" ht="11.25">
      <c r="B154" s="205"/>
      <c r="C154" s="206"/>
      <c r="D154" s="207" t="s">
        <v>139</v>
      </c>
      <c r="E154" s="208" t="s">
        <v>1</v>
      </c>
      <c r="F154" s="209" t="s">
        <v>168</v>
      </c>
      <c r="G154" s="206"/>
      <c r="H154" s="210">
        <v>7.3710000000000004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139</v>
      </c>
      <c r="AU154" s="216" t="s">
        <v>91</v>
      </c>
      <c r="AV154" s="13" t="s">
        <v>91</v>
      </c>
      <c r="AW154" s="13" t="s">
        <v>35</v>
      </c>
      <c r="AX154" s="13" t="s">
        <v>81</v>
      </c>
      <c r="AY154" s="216" t="s">
        <v>128</v>
      </c>
    </row>
    <row r="155" spans="1:65" s="13" customFormat="1" ht="11.25">
      <c r="B155" s="205"/>
      <c r="C155" s="206"/>
      <c r="D155" s="207" t="s">
        <v>139</v>
      </c>
      <c r="E155" s="208" t="s">
        <v>1</v>
      </c>
      <c r="F155" s="209" t="s">
        <v>169</v>
      </c>
      <c r="G155" s="206"/>
      <c r="H155" s="210">
        <v>4.8470000000000004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139</v>
      </c>
      <c r="AU155" s="216" t="s">
        <v>91</v>
      </c>
      <c r="AV155" s="13" t="s">
        <v>91</v>
      </c>
      <c r="AW155" s="13" t="s">
        <v>35</v>
      </c>
      <c r="AX155" s="13" t="s">
        <v>81</v>
      </c>
      <c r="AY155" s="216" t="s">
        <v>128</v>
      </c>
    </row>
    <row r="156" spans="1:65" s="13" customFormat="1" ht="11.25">
      <c r="B156" s="205"/>
      <c r="C156" s="206"/>
      <c r="D156" s="207" t="s">
        <v>139</v>
      </c>
      <c r="E156" s="208" t="s">
        <v>1</v>
      </c>
      <c r="F156" s="209" t="s">
        <v>170</v>
      </c>
      <c r="G156" s="206"/>
      <c r="H156" s="210">
        <v>3.8340000000000001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139</v>
      </c>
      <c r="AU156" s="216" t="s">
        <v>91</v>
      </c>
      <c r="AV156" s="13" t="s">
        <v>91</v>
      </c>
      <c r="AW156" s="13" t="s">
        <v>35</v>
      </c>
      <c r="AX156" s="13" t="s">
        <v>81</v>
      </c>
      <c r="AY156" s="216" t="s">
        <v>128</v>
      </c>
    </row>
    <row r="157" spans="1:65" s="14" customFormat="1" ht="11.25">
      <c r="B157" s="217"/>
      <c r="C157" s="218"/>
      <c r="D157" s="207" t="s">
        <v>139</v>
      </c>
      <c r="E157" s="219" t="s">
        <v>1</v>
      </c>
      <c r="F157" s="220" t="s">
        <v>142</v>
      </c>
      <c r="G157" s="218"/>
      <c r="H157" s="221">
        <v>53.695000000000007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139</v>
      </c>
      <c r="AU157" s="227" t="s">
        <v>91</v>
      </c>
      <c r="AV157" s="14" t="s">
        <v>135</v>
      </c>
      <c r="AW157" s="14" t="s">
        <v>35</v>
      </c>
      <c r="AX157" s="14" t="s">
        <v>89</v>
      </c>
      <c r="AY157" s="227" t="s">
        <v>128</v>
      </c>
    </row>
    <row r="158" spans="1:65" s="2" customFormat="1" ht="33" customHeight="1">
      <c r="A158" s="35"/>
      <c r="B158" s="36"/>
      <c r="C158" s="187" t="s">
        <v>171</v>
      </c>
      <c r="D158" s="187" t="s">
        <v>130</v>
      </c>
      <c r="E158" s="188" t="s">
        <v>172</v>
      </c>
      <c r="F158" s="189" t="s">
        <v>173</v>
      </c>
      <c r="G158" s="190" t="s">
        <v>150</v>
      </c>
      <c r="H158" s="191">
        <v>329.90199999999999</v>
      </c>
      <c r="I158" s="192"/>
      <c r="J158" s="193">
        <f>ROUND(I158*H158,2)</f>
        <v>0</v>
      </c>
      <c r="K158" s="189" t="s">
        <v>134</v>
      </c>
      <c r="L158" s="40"/>
      <c r="M158" s="194" t="s">
        <v>1</v>
      </c>
      <c r="N158" s="195" t="s">
        <v>46</v>
      </c>
      <c r="O158" s="7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135</v>
      </c>
      <c r="AT158" s="198" t="s">
        <v>130</v>
      </c>
      <c r="AU158" s="198" t="s">
        <v>91</v>
      </c>
      <c r="AY158" s="18" t="s">
        <v>128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89</v>
      </c>
      <c r="BK158" s="199">
        <f>ROUND(I158*H158,2)</f>
        <v>0</v>
      </c>
      <c r="BL158" s="18" t="s">
        <v>135</v>
      </c>
      <c r="BM158" s="198" t="s">
        <v>174</v>
      </c>
    </row>
    <row r="159" spans="1:65" s="2" customFormat="1" ht="11.25">
      <c r="A159" s="35"/>
      <c r="B159" s="36"/>
      <c r="C159" s="37"/>
      <c r="D159" s="200" t="s">
        <v>137</v>
      </c>
      <c r="E159" s="37"/>
      <c r="F159" s="201" t="s">
        <v>175</v>
      </c>
      <c r="G159" s="37"/>
      <c r="H159" s="37"/>
      <c r="I159" s="202"/>
      <c r="J159" s="37"/>
      <c r="K159" s="37"/>
      <c r="L159" s="40"/>
      <c r="M159" s="203"/>
      <c r="N159" s="204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137</v>
      </c>
      <c r="AU159" s="18" t="s">
        <v>91</v>
      </c>
    </row>
    <row r="160" spans="1:65" s="15" customFormat="1" ht="11.25">
      <c r="B160" s="228"/>
      <c r="C160" s="229"/>
      <c r="D160" s="207" t="s">
        <v>139</v>
      </c>
      <c r="E160" s="230" t="s">
        <v>1</v>
      </c>
      <c r="F160" s="231" t="s">
        <v>161</v>
      </c>
      <c r="G160" s="229"/>
      <c r="H160" s="230" t="s">
        <v>1</v>
      </c>
      <c r="I160" s="232"/>
      <c r="J160" s="229"/>
      <c r="K160" s="229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139</v>
      </c>
      <c r="AU160" s="237" t="s">
        <v>91</v>
      </c>
      <c r="AV160" s="15" t="s">
        <v>89</v>
      </c>
      <c r="AW160" s="15" t="s">
        <v>35</v>
      </c>
      <c r="AX160" s="15" t="s">
        <v>81</v>
      </c>
      <c r="AY160" s="237" t="s">
        <v>128</v>
      </c>
    </row>
    <row r="161" spans="2:51" s="13" customFormat="1" ht="11.25">
      <c r="B161" s="205"/>
      <c r="C161" s="206"/>
      <c r="D161" s="207" t="s">
        <v>139</v>
      </c>
      <c r="E161" s="208" t="s">
        <v>1</v>
      </c>
      <c r="F161" s="209" t="s">
        <v>176</v>
      </c>
      <c r="G161" s="206"/>
      <c r="H161" s="210">
        <v>4.742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139</v>
      </c>
      <c r="AU161" s="216" t="s">
        <v>91</v>
      </c>
      <c r="AV161" s="13" t="s">
        <v>91</v>
      </c>
      <c r="AW161" s="13" t="s">
        <v>35</v>
      </c>
      <c r="AX161" s="13" t="s">
        <v>81</v>
      </c>
      <c r="AY161" s="216" t="s">
        <v>128</v>
      </c>
    </row>
    <row r="162" spans="2:51" s="13" customFormat="1" ht="11.25">
      <c r="B162" s="205"/>
      <c r="C162" s="206"/>
      <c r="D162" s="207" t="s">
        <v>139</v>
      </c>
      <c r="E162" s="208" t="s">
        <v>1</v>
      </c>
      <c r="F162" s="209" t="s">
        <v>177</v>
      </c>
      <c r="G162" s="206"/>
      <c r="H162" s="210">
        <v>7.67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139</v>
      </c>
      <c r="AU162" s="216" t="s">
        <v>91</v>
      </c>
      <c r="AV162" s="13" t="s">
        <v>91</v>
      </c>
      <c r="AW162" s="13" t="s">
        <v>35</v>
      </c>
      <c r="AX162" s="13" t="s">
        <v>81</v>
      </c>
      <c r="AY162" s="216" t="s">
        <v>128</v>
      </c>
    </row>
    <row r="163" spans="2:51" s="13" customFormat="1" ht="11.25">
      <c r="B163" s="205"/>
      <c r="C163" s="206"/>
      <c r="D163" s="207" t="s">
        <v>139</v>
      </c>
      <c r="E163" s="208" t="s">
        <v>1</v>
      </c>
      <c r="F163" s="209" t="s">
        <v>178</v>
      </c>
      <c r="G163" s="206"/>
      <c r="H163" s="210">
        <v>7.891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139</v>
      </c>
      <c r="AU163" s="216" t="s">
        <v>91</v>
      </c>
      <c r="AV163" s="13" t="s">
        <v>91</v>
      </c>
      <c r="AW163" s="13" t="s">
        <v>35</v>
      </c>
      <c r="AX163" s="13" t="s">
        <v>81</v>
      </c>
      <c r="AY163" s="216" t="s">
        <v>128</v>
      </c>
    </row>
    <row r="164" spans="2:51" s="13" customFormat="1" ht="11.25">
      <c r="B164" s="205"/>
      <c r="C164" s="206"/>
      <c r="D164" s="207" t="s">
        <v>139</v>
      </c>
      <c r="E164" s="208" t="s">
        <v>1</v>
      </c>
      <c r="F164" s="209" t="s">
        <v>179</v>
      </c>
      <c r="G164" s="206"/>
      <c r="H164" s="210">
        <v>1.139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139</v>
      </c>
      <c r="AU164" s="216" t="s">
        <v>91</v>
      </c>
      <c r="AV164" s="13" t="s">
        <v>91</v>
      </c>
      <c r="AW164" s="13" t="s">
        <v>35</v>
      </c>
      <c r="AX164" s="13" t="s">
        <v>81</v>
      </c>
      <c r="AY164" s="216" t="s">
        <v>128</v>
      </c>
    </row>
    <row r="165" spans="2:51" s="13" customFormat="1" ht="11.25">
      <c r="B165" s="205"/>
      <c r="C165" s="206"/>
      <c r="D165" s="207" t="s">
        <v>139</v>
      </c>
      <c r="E165" s="208" t="s">
        <v>1</v>
      </c>
      <c r="F165" s="209" t="s">
        <v>180</v>
      </c>
      <c r="G165" s="206"/>
      <c r="H165" s="210">
        <v>3.4359999999999999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139</v>
      </c>
      <c r="AU165" s="216" t="s">
        <v>91</v>
      </c>
      <c r="AV165" s="13" t="s">
        <v>91</v>
      </c>
      <c r="AW165" s="13" t="s">
        <v>35</v>
      </c>
      <c r="AX165" s="13" t="s">
        <v>81</v>
      </c>
      <c r="AY165" s="216" t="s">
        <v>128</v>
      </c>
    </row>
    <row r="166" spans="2:51" s="13" customFormat="1" ht="11.25">
      <c r="B166" s="205"/>
      <c r="C166" s="206"/>
      <c r="D166" s="207" t="s">
        <v>139</v>
      </c>
      <c r="E166" s="208" t="s">
        <v>1</v>
      </c>
      <c r="F166" s="209" t="s">
        <v>181</v>
      </c>
      <c r="G166" s="206"/>
      <c r="H166" s="210">
        <v>4.6890000000000001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139</v>
      </c>
      <c r="AU166" s="216" t="s">
        <v>91</v>
      </c>
      <c r="AV166" s="13" t="s">
        <v>91</v>
      </c>
      <c r="AW166" s="13" t="s">
        <v>35</v>
      </c>
      <c r="AX166" s="13" t="s">
        <v>81</v>
      </c>
      <c r="AY166" s="216" t="s">
        <v>128</v>
      </c>
    </row>
    <row r="167" spans="2:51" s="13" customFormat="1" ht="11.25">
      <c r="B167" s="205"/>
      <c r="C167" s="206"/>
      <c r="D167" s="207" t="s">
        <v>139</v>
      </c>
      <c r="E167" s="208" t="s">
        <v>1</v>
      </c>
      <c r="F167" s="209" t="s">
        <v>182</v>
      </c>
      <c r="G167" s="206"/>
      <c r="H167" s="210">
        <v>7.1150000000000002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139</v>
      </c>
      <c r="AU167" s="216" t="s">
        <v>91</v>
      </c>
      <c r="AV167" s="13" t="s">
        <v>91</v>
      </c>
      <c r="AW167" s="13" t="s">
        <v>35</v>
      </c>
      <c r="AX167" s="13" t="s">
        <v>81</v>
      </c>
      <c r="AY167" s="216" t="s">
        <v>128</v>
      </c>
    </row>
    <row r="168" spans="2:51" s="13" customFormat="1" ht="11.25">
      <c r="B168" s="205"/>
      <c r="C168" s="206"/>
      <c r="D168" s="207" t="s">
        <v>139</v>
      </c>
      <c r="E168" s="208" t="s">
        <v>1</v>
      </c>
      <c r="F168" s="209" t="s">
        <v>183</v>
      </c>
      <c r="G168" s="206"/>
      <c r="H168" s="210">
        <v>6.008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139</v>
      </c>
      <c r="AU168" s="216" t="s">
        <v>91</v>
      </c>
      <c r="AV168" s="13" t="s">
        <v>91</v>
      </c>
      <c r="AW168" s="13" t="s">
        <v>35</v>
      </c>
      <c r="AX168" s="13" t="s">
        <v>81</v>
      </c>
      <c r="AY168" s="216" t="s">
        <v>128</v>
      </c>
    </row>
    <row r="169" spans="2:51" s="13" customFormat="1" ht="11.25">
      <c r="B169" s="205"/>
      <c r="C169" s="206"/>
      <c r="D169" s="207" t="s">
        <v>139</v>
      </c>
      <c r="E169" s="208" t="s">
        <v>1</v>
      </c>
      <c r="F169" s="209" t="s">
        <v>184</v>
      </c>
      <c r="G169" s="206"/>
      <c r="H169" s="210">
        <v>12.353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139</v>
      </c>
      <c r="AU169" s="216" t="s">
        <v>91</v>
      </c>
      <c r="AV169" s="13" t="s">
        <v>91</v>
      </c>
      <c r="AW169" s="13" t="s">
        <v>35</v>
      </c>
      <c r="AX169" s="13" t="s">
        <v>81</v>
      </c>
      <c r="AY169" s="216" t="s">
        <v>128</v>
      </c>
    </row>
    <row r="170" spans="2:51" s="13" customFormat="1" ht="11.25">
      <c r="B170" s="205"/>
      <c r="C170" s="206"/>
      <c r="D170" s="207" t="s">
        <v>139</v>
      </c>
      <c r="E170" s="208" t="s">
        <v>1</v>
      </c>
      <c r="F170" s="209" t="s">
        <v>185</v>
      </c>
      <c r="G170" s="206"/>
      <c r="H170" s="210">
        <v>3.625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139</v>
      </c>
      <c r="AU170" s="216" t="s">
        <v>91</v>
      </c>
      <c r="AV170" s="13" t="s">
        <v>91</v>
      </c>
      <c r="AW170" s="13" t="s">
        <v>35</v>
      </c>
      <c r="AX170" s="13" t="s">
        <v>81</v>
      </c>
      <c r="AY170" s="216" t="s">
        <v>128</v>
      </c>
    </row>
    <row r="171" spans="2:51" s="13" customFormat="1" ht="11.25">
      <c r="B171" s="205"/>
      <c r="C171" s="206"/>
      <c r="D171" s="207" t="s">
        <v>139</v>
      </c>
      <c r="E171" s="208" t="s">
        <v>1</v>
      </c>
      <c r="F171" s="209" t="s">
        <v>186</v>
      </c>
      <c r="G171" s="206"/>
      <c r="H171" s="210">
        <v>4.7519999999999998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139</v>
      </c>
      <c r="AU171" s="216" t="s">
        <v>91</v>
      </c>
      <c r="AV171" s="13" t="s">
        <v>91</v>
      </c>
      <c r="AW171" s="13" t="s">
        <v>35</v>
      </c>
      <c r="AX171" s="13" t="s">
        <v>81</v>
      </c>
      <c r="AY171" s="216" t="s">
        <v>128</v>
      </c>
    </row>
    <row r="172" spans="2:51" s="13" customFormat="1" ht="11.25">
      <c r="B172" s="205"/>
      <c r="C172" s="206"/>
      <c r="D172" s="207" t="s">
        <v>139</v>
      </c>
      <c r="E172" s="208" t="s">
        <v>1</v>
      </c>
      <c r="F172" s="209" t="s">
        <v>187</v>
      </c>
      <c r="G172" s="206"/>
      <c r="H172" s="210">
        <v>29.132999999999999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139</v>
      </c>
      <c r="AU172" s="216" t="s">
        <v>91</v>
      </c>
      <c r="AV172" s="13" t="s">
        <v>91</v>
      </c>
      <c r="AW172" s="13" t="s">
        <v>35</v>
      </c>
      <c r="AX172" s="13" t="s">
        <v>81</v>
      </c>
      <c r="AY172" s="216" t="s">
        <v>128</v>
      </c>
    </row>
    <row r="173" spans="2:51" s="13" customFormat="1" ht="11.25">
      <c r="B173" s="205"/>
      <c r="C173" s="206"/>
      <c r="D173" s="207" t="s">
        <v>139</v>
      </c>
      <c r="E173" s="208" t="s">
        <v>1</v>
      </c>
      <c r="F173" s="209" t="s">
        <v>188</v>
      </c>
      <c r="G173" s="206"/>
      <c r="H173" s="210">
        <v>14.27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139</v>
      </c>
      <c r="AU173" s="216" t="s">
        <v>91</v>
      </c>
      <c r="AV173" s="13" t="s">
        <v>91</v>
      </c>
      <c r="AW173" s="13" t="s">
        <v>35</v>
      </c>
      <c r="AX173" s="13" t="s">
        <v>81</v>
      </c>
      <c r="AY173" s="216" t="s">
        <v>128</v>
      </c>
    </row>
    <row r="174" spans="2:51" s="13" customFormat="1" ht="11.25">
      <c r="B174" s="205"/>
      <c r="C174" s="206"/>
      <c r="D174" s="207" t="s">
        <v>139</v>
      </c>
      <c r="E174" s="208" t="s">
        <v>1</v>
      </c>
      <c r="F174" s="209" t="s">
        <v>189</v>
      </c>
      <c r="G174" s="206"/>
      <c r="H174" s="210">
        <v>16.605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139</v>
      </c>
      <c r="AU174" s="216" t="s">
        <v>91</v>
      </c>
      <c r="AV174" s="13" t="s">
        <v>91</v>
      </c>
      <c r="AW174" s="13" t="s">
        <v>35</v>
      </c>
      <c r="AX174" s="13" t="s">
        <v>81</v>
      </c>
      <c r="AY174" s="216" t="s">
        <v>128</v>
      </c>
    </row>
    <row r="175" spans="2:51" s="13" customFormat="1" ht="11.25">
      <c r="B175" s="205"/>
      <c r="C175" s="206"/>
      <c r="D175" s="207" t="s">
        <v>139</v>
      </c>
      <c r="E175" s="208" t="s">
        <v>1</v>
      </c>
      <c r="F175" s="209" t="s">
        <v>190</v>
      </c>
      <c r="G175" s="206"/>
      <c r="H175" s="210">
        <v>4.2190000000000003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139</v>
      </c>
      <c r="AU175" s="216" t="s">
        <v>91</v>
      </c>
      <c r="AV175" s="13" t="s">
        <v>91</v>
      </c>
      <c r="AW175" s="13" t="s">
        <v>35</v>
      </c>
      <c r="AX175" s="13" t="s">
        <v>81</v>
      </c>
      <c r="AY175" s="216" t="s">
        <v>128</v>
      </c>
    </row>
    <row r="176" spans="2:51" s="13" customFormat="1" ht="11.25">
      <c r="B176" s="205"/>
      <c r="C176" s="206"/>
      <c r="D176" s="207" t="s">
        <v>139</v>
      </c>
      <c r="E176" s="208" t="s">
        <v>1</v>
      </c>
      <c r="F176" s="209" t="s">
        <v>191</v>
      </c>
      <c r="G176" s="206"/>
      <c r="H176" s="210">
        <v>0.79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139</v>
      </c>
      <c r="AU176" s="216" t="s">
        <v>91</v>
      </c>
      <c r="AV176" s="13" t="s">
        <v>91</v>
      </c>
      <c r="AW176" s="13" t="s">
        <v>35</v>
      </c>
      <c r="AX176" s="13" t="s">
        <v>81</v>
      </c>
      <c r="AY176" s="216" t="s">
        <v>128</v>
      </c>
    </row>
    <row r="177" spans="2:51" s="13" customFormat="1" ht="11.25">
      <c r="B177" s="205"/>
      <c r="C177" s="206"/>
      <c r="D177" s="207" t="s">
        <v>139</v>
      </c>
      <c r="E177" s="208" t="s">
        <v>1</v>
      </c>
      <c r="F177" s="209" t="s">
        <v>192</v>
      </c>
      <c r="G177" s="206"/>
      <c r="H177" s="210">
        <v>6.0659999999999998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139</v>
      </c>
      <c r="AU177" s="216" t="s">
        <v>91</v>
      </c>
      <c r="AV177" s="13" t="s">
        <v>91</v>
      </c>
      <c r="AW177" s="13" t="s">
        <v>35</v>
      </c>
      <c r="AX177" s="13" t="s">
        <v>81</v>
      </c>
      <c r="AY177" s="216" t="s">
        <v>128</v>
      </c>
    </row>
    <row r="178" spans="2:51" s="13" customFormat="1" ht="11.25">
      <c r="B178" s="205"/>
      <c r="C178" s="206"/>
      <c r="D178" s="207" t="s">
        <v>139</v>
      </c>
      <c r="E178" s="208" t="s">
        <v>1</v>
      </c>
      <c r="F178" s="209" t="s">
        <v>193</v>
      </c>
      <c r="G178" s="206"/>
      <c r="H178" s="210">
        <v>4.2930000000000001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139</v>
      </c>
      <c r="AU178" s="216" t="s">
        <v>91</v>
      </c>
      <c r="AV178" s="13" t="s">
        <v>91</v>
      </c>
      <c r="AW178" s="13" t="s">
        <v>35</v>
      </c>
      <c r="AX178" s="13" t="s">
        <v>81</v>
      </c>
      <c r="AY178" s="216" t="s">
        <v>128</v>
      </c>
    </row>
    <row r="179" spans="2:51" s="13" customFormat="1" ht="11.25">
      <c r="B179" s="205"/>
      <c r="C179" s="206"/>
      <c r="D179" s="207" t="s">
        <v>139</v>
      </c>
      <c r="E179" s="208" t="s">
        <v>1</v>
      </c>
      <c r="F179" s="209" t="s">
        <v>194</v>
      </c>
      <c r="G179" s="206"/>
      <c r="H179" s="210">
        <v>5.4720000000000004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139</v>
      </c>
      <c r="AU179" s="216" t="s">
        <v>91</v>
      </c>
      <c r="AV179" s="13" t="s">
        <v>91</v>
      </c>
      <c r="AW179" s="13" t="s">
        <v>35</v>
      </c>
      <c r="AX179" s="13" t="s">
        <v>81</v>
      </c>
      <c r="AY179" s="216" t="s">
        <v>128</v>
      </c>
    </row>
    <row r="180" spans="2:51" s="13" customFormat="1" ht="11.25">
      <c r="B180" s="205"/>
      <c r="C180" s="206"/>
      <c r="D180" s="207" t="s">
        <v>139</v>
      </c>
      <c r="E180" s="208" t="s">
        <v>1</v>
      </c>
      <c r="F180" s="209" t="s">
        <v>195</v>
      </c>
      <c r="G180" s="206"/>
      <c r="H180" s="210">
        <v>4.6150000000000002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139</v>
      </c>
      <c r="AU180" s="216" t="s">
        <v>91</v>
      </c>
      <c r="AV180" s="13" t="s">
        <v>91</v>
      </c>
      <c r="AW180" s="13" t="s">
        <v>35</v>
      </c>
      <c r="AX180" s="13" t="s">
        <v>81</v>
      </c>
      <c r="AY180" s="216" t="s">
        <v>128</v>
      </c>
    </row>
    <row r="181" spans="2:51" s="13" customFormat="1" ht="11.25">
      <c r="B181" s="205"/>
      <c r="C181" s="206"/>
      <c r="D181" s="207" t="s">
        <v>139</v>
      </c>
      <c r="E181" s="208" t="s">
        <v>1</v>
      </c>
      <c r="F181" s="209" t="s">
        <v>196</v>
      </c>
      <c r="G181" s="206"/>
      <c r="H181" s="210">
        <v>1.877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139</v>
      </c>
      <c r="AU181" s="216" t="s">
        <v>91</v>
      </c>
      <c r="AV181" s="13" t="s">
        <v>91</v>
      </c>
      <c r="AW181" s="13" t="s">
        <v>35</v>
      </c>
      <c r="AX181" s="13" t="s">
        <v>81</v>
      </c>
      <c r="AY181" s="216" t="s">
        <v>128</v>
      </c>
    </row>
    <row r="182" spans="2:51" s="13" customFormat="1" ht="11.25">
      <c r="B182" s="205"/>
      <c r="C182" s="206"/>
      <c r="D182" s="207" t="s">
        <v>139</v>
      </c>
      <c r="E182" s="208" t="s">
        <v>1</v>
      </c>
      <c r="F182" s="209" t="s">
        <v>197</v>
      </c>
      <c r="G182" s="206"/>
      <c r="H182" s="210">
        <v>3.6720000000000002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139</v>
      </c>
      <c r="AU182" s="216" t="s">
        <v>91</v>
      </c>
      <c r="AV182" s="13" t="s">
        <v>91</v>
      </c>
      <c r="AW182" s="13" t="s">
        <v>35</v>
      </c>
      <c r="AX182" s="13" t="s">
        <v>81</v>
      </c>
      <c r="AY182" s="216" t="s">
        <v>128</v>
      </c>
    </row>
    <row r="183" spans="2:51" s="13" customFormat="1" ht="11.25">
      <c r="B183" s="205"/>
      <c r="C183" s="206"/>
      <c r="D183" s="207" t="s">
        <v>139</v>
      </c>
      <c r="E183" s="208" t="s">
        <v>1</v>
      </c>
      <c r="F183" s="209" t="s">
        <v>198</v>
      </c>
      <c r="G183" s="206"/>
      <c r="H183" s="210">
        <v>12.523999999999999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139</v>
      </c>
      <c r="AU183" s="216" t="s">
        <v>91</v>
      </c>
      <c r="AV183" s="13" t="s">
        <v>91</v>
      </c>
      <c r="AW183" s="13" t="s">
        <v>35</v>
      </c>
      <c r="AX183" s="13" t="s">
        <v>81</v>
      </c>
      <c r="AY183" s="216" t="s">
        <v>128</v>
      </c>
    </row>
    <row r="184" spans="2:51" s="13" customFormat="1" ht="11.25">
      <c r="B184" s="205"/>
      <c r="C184" s="206"/>
      <c r="D184" s="207" t="s">
        <v>139</v>
      </c>
      <c r="E184" s="208" t="s">
        <v>1</v>
      </c>
      <c r="F184" s="209" t="s">
        <v>199</v>
      </c>
      <c r="G184" s="206"/>
      <c r="H184" s="210">
        <v>2.1150000000000002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139</v>
      </c>
      <c r="AU184" s="216" t="s">
        <v>91</v>
      </c>
      <c r="AV184" s="13" t="s">
        <v>91</v>
      </c>
      <c r="AW184" s="13" t="s">
        <v>35</v>
      </c>
      <c r="AX184" s="13" t="s">
        <v>81</v>
      </c>
      <c r="AY184" s="216" t="s">
        <v>128</v>
      </c>
    </row>
    <row r="185" spans="2:51" s="13" customFormat="1" ht="11.25">
      <c r="B185" s="205"/>
      <c r="C185" s="206"/>
      <c r="D185" s="207" t="s">
        <v>139</v>
      </c>
      <c r="E185" s="208" t="s">
        <v>1</v>
      </c>
      <c r="F185" s="209" t="s">
        <v>200</v>
      </c>
      <c r="G185" s="206"/>
      <c r="H185" s="210">
        <v>7.9560000000000004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139</v>
      </c>
      <c r="AU185" s="216" t="s">
        <v>91</v>
      </c>
      <c r="AV185" s="13" t="s">
        <v>91</v>
      </c>
      <c r="AW185" s="13" t="s">
        <v>35</v>
      </c>
      <c r="AX185" s="13" t="s">
        <v>81</v>
      </c>
      <c r="AY185" s="216" t="s">
        <v>128</v>
      </c>
    </row>
    <row r="186" spans="2:51" s="16" customFormat="1" ht="11.25">
      <c r="B186" s="238"/>
      <c r="C186" s="239"/>
      <c r="D186" s="207" t="s">
        <v>139</v>
      </c>
      <c r="E186" s="240" t="s">
        <v>1</v>
      </c>
      <c r="F186" s="241" t="s">
        <v>201</v>
      </c>
      <c r="G186" s="239"/>
      <c r="H186" s="242">
        <v>177.02700000000002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AT186" s="248" t="s">
        <v>139</v>
      </c>
      <c r="AU186" s="248" t="s">
        <v>91</v>
      </c>
      <c r="AV186" s="16" t="s">
        <v>147</v>
      </c>
      <c r="AW186" s="16" t="s">
        <v>35</v>
      </c>
      <c r="AX186" s="16" t="s">
        <v>81</v>
      </c>
      <c r="AY186" s="248" t="s">
        <v>128</v>
      </c>
    </row>
    <row r="187" spans="2:51" s="15" customFormat="1" ht="11.25">
      <c r="B187" s="228"/>
      <c r="C187" s="229"/>
      <c r="D187" s="207" t="s">
        <v>139</v>
      </c>
      <c r="E187" s="230" t="s">
        <v>1</v>
      </c>
      <c r="F187" s="231" t="s">
        <v>202</v>
      </c>
      <c r="G187" s="229"/>
      <c r="H187" s="230" t="s">
        <v>1</v>
      </c>
      <c r="I187" s="232"/>
      <c r="J187" s="229"/>
      <c r="K187" s="229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139</v>
      </c>
      <c r="AU187" s="237" t="s">
        <v>91</v>
      </c>
      <c r="AV187" s="15" t="s">
        <v>89</v>
      </c>
      <c r="AW187" s="15" t="s">
        <v>35</v>
      </c>
      <c r="AX187" s="15" t="s">
        <v>81</v>
      </c>
      <c r="AY187" s="237" t="s">
        <v>128</v>
      </c>
    </row>
    <row r="188" spans="2:51" s="13" customFormat="1" ht="11.25">
      <c r="B188" s="205"/>
      <c r="C188" s="206"/>
      <c r="D188" s="207" t="s">
        <v>139</v>
      </c>
      <c r="E188" s="208" t="s">
        <v>1</v>
      </c>
      <c r="F188" s="209" t="s">
        <v>203</v>
      </c>
      <c r="G188" s="206"/>
      <c r="H188" s="210">
        <v>4.3319999999999999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139</v>
      </c>
      <c r="AU188" s="216" t="s">
        <v>91</v>
      </c>
      <c r="AV188" s="13" t="s">
        <v>91</v>
      </c>
      <c r="AW188" s="13" t="s">
        <v>35</v>
      </c>
      <c r="AX188" s="13" t="s">
        <v>81</v>
      </c>
      <c r="AY188" s="216" t="s">
        <v>128</v>
      </c>
    </row>
    <row r="189" spans="2:51" s="13" customFormat="1" ht="11.25">
      <c r="B189" s="205"/>
      <c r="C189" s="206"/>
      <c r="D189" s="207" t="s">
        <v>139</v>
      </c>
      <c r="E189" s="208" t="s">
        <v>1</v>
      </c>
      <c r="F189" s="209" t="s">
        <v>204</v>
      </c>
      <c r="G189" s="206"/>
      <c r="H189" s="210">
        <v>14.686999999999999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139</v>
      </c>
      <c r="AU189" s="216" t="s">
        <v>91</v>
      </c>
      <c r="AV189" s="13" t="s">
        <v>91</v>
      </c>
      <c r="AW189" s="13" t="s">
        <v>35</v>
      </c>
      <c r="AX189" s="13" t="s">
        <v>81</v>
      </c>
      <c r="AY189" s="216" t="s">
        <v>128</v>
      </c>
    </row>
    <row r="190" spans="2:51" s="16" customFormat="1" ht="11.25">
      <c r="B190" s="238"/>
      <c r="C190" s="239"/>
      <c r="D190" s="207" t="s">
        <v>139</v>
      </c>
      <c r="E190" s="240" t="s">
        <v>1</v>
      </c>
      <c r="F190" s="241" t="s">
        <v>201</v>
      </c>
      <c r="G190" s="239"/>
      <c r="H190" s="242">
        <v>19.018999999999998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AT190" s="248" t="s">
        <v>139</v>
      </c>
      <c r="AU190" s="248" t="s">
        <v>91</v>
      </c>
      <c r="AV190" s="16" t="s">
        <v>147</v>
      </c>
      <c r="AW190" s="16" t="s">
        <v>35</v>
      </c>
      <c r="AX190" s="16" t="s">
        <v>81</v>
      </c>
      <c r="AY190" s="248" t="s">
        <v>128</v>
      </c>
    </row>
    <row r="191" spans="2:51" s="15" customFormat="1" ht="11.25">
      <c r="B191" s="228"/>
      <c r="C191" s="229"/>
      <c r="D191" s="207" t="s">
        <v>139</v>
      </c>
      <c r="E191" s="230" t="s">
        <v>1</v>
      </c>
      <c r="F191" s="231" t="s">
        <v>205</v>
      </c>
      <c r="G191" s="229"/>
      <c r="H191" s="230" t="s">
        <v>1</v>
      </c>
      <c r="I191" s="232"/>
      <c r="J191" s="229"/>
      <c r="K191" s="229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139</v>
      </c>
      <c r="AU191" s="237" t="s">
        <v>91</v>
      </c>
      <c r="AV191" s="15" t="s">
        <v>89</v>
      </c>
      <c r="AW191" s="15" t="s">
        <v>35</v>
      </c>
      <c r="AX191" s="15" t="s">
        <v>81</v>
      </c>
      <c r="AY191" s="237" t="s">
        <v>128</v>
      </c>
    </row>
    <row r="192" spans="2:51" s="13" customFormat="1" ht="33.75">
      <c r="B192" s="205"/>
      <c r="C192" s="206"/>
      <c r="D192" s="207" t="s">
        <v>139</v>
      </c>
      <c r="E192" s="208" t="s">
        <v>1</v>
      </c>
      <c r="F192" s="209" t="s">
        <v>206</v>
      </c>
      <c r="G192" s="206"/>
      <c r="H192" s="210">
        <v>133.85599999999999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139</v>
      </c>
      <c r="AU192" s="216" t="s">
        <v>91</v>
      </c>
      <c r="AV192" s="13" t="s">
        <v>91</v>
      </c>
      <c r="AW192" s="13" t="s">
        <v>35</v>
      </c>
      <c r="AX192" s="13" t="s">
        <v>81</v>
      </c>
      <c r="AY192" s="216" t="s">
        <v>128</v>
      </c>
    </row>
    <row r="193" spans="1:65" s="16" customFormat="1" ht="11.25">
      <c r="B193" s="238"/>
      <c r="C193" s="239"/>
      <c r="D193" s="207" t="s">
        <v>139</v>
      </c>
      <c r="E193" s="240" t="s">
        <v>1</v>
      </c>
      <c r="F193" s="241" t="s">
        <v>201</v>
      </c>
      <c r="G193" s="239"/>
      <c r="H193" s="242">
        <v>133.85599999999999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AT193" s="248" t="s">
        <v>139</v>
      </c>
      <c r="AU193" s="248" t="s">
        <v>91</v>
      </c>
      <c r="AV193" s="16" t="s">
        <v>147</v>
      </c>
      <c r="AW193" s="16" t="s">
        <v>35</v>
      </c>
      <c r="AX193" s="16" t="s">
        <v>81</v>
      </c>
      <c r="AY193" s="248" t="s">
        <v>128</v>
      </c>
    </row>
    <row r="194" spans="1:65" s="14" customFormat="1" ht="11.25">
      <c r="B194" s="217"/>
      <c r="C194" s="218"/>
      <c r="D194" s="207" t="s">
        <v>139</v>
      </c>
      <c r="E194" s="219" t="s">
        <v>1</v>
      </c>
      <c r="F194" s="220" t="s">
        <v>142</v>
      </c>
      <c r="G194" s="218"/>
      <c r="H194" s="221">
        <v>329.90200000000004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139</v>
      </c>
      <c r="AU194" s="227" t="s">
        <v>91</v>
      </c>
      <c r="AV194" s="14" t="s">
        <v>135</v>
      </c>
      <c r="AW194" s="14" t="s">
        <v>35</v>
      </c>
      <c r="AX194" s="14" t="s">
        <v>89</v>
      </c>
      <c r="AY194" s="227" t="s">
        <v>128</v>
      </c>
    </row>
    <row r="195" spans="1:65" s="2" customFormat="1" ht="21.75" customHeight="1">
      <c r="A195" s="35"/>
      <c r="B195" s="36"/>
      <c r="C195" s="187" t="s">
        <v>207</v>
      </c>
      <c r="D195" s="187" t="s">
        <v>130</v>
      </c>
      <c r="E195" s="188" t="s">
        <v>208</v>
      </c>
      <c r="F195" s="189" t="s">
        <v>209</v>
      </c>
      <c r="G195" s="190" t="s">
        <v>133</v>
      </c>
      <c r="H195" s="191">
        <v>85.462999999999994</v>
      </c>
      <c r="I195" s="192"/>
      <c r="J195" s="193">
        <f>ROUND(I195*H195,2)</f>
        <v>0</v>
      </c>
      <c r="K195" s="189" t="s">
        <v>134</v>
      </c>
      <c r="L195" s="40"/>
      <c r="M195" s="194" t="s">
        <v>1</v>
      </c>
      <c r="N195" s="195" t="s">
        <v>46</v>
      </c>
      <c r="O195" s="72"/>
      <c r="P195" s="196">
        <f>O195*H195</f>
        <v>0</v>
      </c>
      <c r="Q195" s="196">
        <v>6.9999999999999999E-4</v>
      </c>
      <c r="R195" s="196">
        <f>Q195*H195</f>
        <v>5.9824099999999998E-2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135</v>
      </c>
      <c r="AT195" s="198" t="s">
        <v>130</v>
      </c>
      <c r="AU195" s="198" t="s">
        <v>91</v>
      </c>
      <c r="AY195" s="18" t="s">
        <v>128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89</v>
      </c>
      <c r="BK195" s="199">
        <f>ROUND(I195*H195,2)</f>
        <v>0</v>
      </c>
      <c r="BL195" s="18" t="s">
        <v>135</v>
      </c>
      <c r="BM195" s="198" t="s">
        <v>210</v>
      </c>
    </row>
    <row r="196" spans="1:65" s="2" customFormat="1" ht="11.25">
      <c r="A196" s="35"/>
      <c r="B196" s="36"/>
      <c r="C196" s="37"/>
      <c r="D196" s="200" t="s">
        <v>137</v>
      </c>
      <c r="E196" s="37"/>
      <c r="F196" s="201" t="s">
        <v>211</v>
      </c>
      <c r="G196" s="37"/>
      <c r="H196" s="37"/>
      <c r="I196" s="202"/>
      <c r="J196" s="37"/>
      <c r="K196" s="37"/>
      <c r="L196" s="40"/>
      <c r="M196" s="203"/>
      <c r="N196" s="204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137</v>
      </c>
      <c r="AU196" s="18" t="s">
        <v>91</v>
      </c>
    </row>
    <row r="197" spans="1:65" s="15" customFormat="1" ht="11.25">
      <c r="B197" s="228"/>
      <c r="C197" s="229"/>
      <c r="D197" s="207" t="s">
        <v>139</v>
      </c>
      <c r="E197" s="230" t="s">
        <v>1</v>
      </c>
      <c r="F197" s="231" t="s">
        <v>212</v>
      </c>
      <c r="G197" s="229"/>
      <c r="H197" s="230" t="s">
        <v>1</v>
      </c>
      <c r="I197" s="232"/>
      <c r="J197" s="229"/>
      <c r="K197" s="229"/>
      <c r="L197" s="233"/>
      <c r="M197" s="234"/>
      <c r="N197" s="235"/>
      <c r="O197" s="235"/>
      <c r="P197" s="235"/>
      <c r="Q197" s="235"/>
      <c r="R197" s="235"/>
      <c r="S197" s="235"/>
      <c r="T197" s="236"/>
      <c r="AT197" s="237" t="s">
        <v>139</v>
      </c>
      <c r="AU197" s="237" t="s">
        <v>91</v>
      </c>
      <c r="AV197" s="15" t="s">
        <v>89</v>
      </c>
      <c r="AW197" s="15" t="s">
        <v>35</v>
      </c>
      <c r="AX197" s="15" t="s">
        <v>81</v>
      </c>
      <c r="AY197" s="237" t="s">
        <v>128</v>
      </c>
    </row>
    <row r="198" spans="1:65" s="13" customFormat="1" ht="11.25">
      <c r="B198" s="205"/>
      <c r="C198" s="206"/>
      <c r="D198" s="207" t="s">
        <v>139</v>
      </c>
      <c r="E198" s="208" t="s">
        <v>1</v>
      </c>
      <c r="F198" s="209" t="s">
        <v>213</v>
      </c>
      <c r="G198" s="206"/>
      <c r="H198" s="210">
        <v>40.628999999999998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139</v>
      </c>
      <c r="AU198" s="216" t="s">
        <v>91</v>
      </c>
      <c r="AV198" s="13" t="s">
        <v>91</v>
      </c>
      <c r="AW198" s="13" t="s">
        <v>35</v>
      </c>
      <c r="AX198" s="13" t="s">
        <v>81</v>
      </c>
      <c r="AY198" s="216" t="s">
        <v>128</v>
      </c>
    </row>
    <row r="199" spans="1:65" s="15" customFormat="1" ht="11.25">
      <c r="B199" s="228"/>
      <c r="C199" s="229"/>
      <c r="D199" s="207" t="s">
        <v>139</v>
      </c>
      <c r="E199" s="230" t="s">
        <v>1</v>
      </c>
      <c r="F199" s="231" t="s">
        <v>214</v>
      </c>
      <c r="G199" s="229"/>
      <c r="H199" s="230" t="s">
        <v>1</v>
      </c>
      <c r="I199" s="232"/>
      <c r="J199" s="229"/>
      <c r="K199" s="229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139</v>
      </c>
      <c r="AU199" s="237" t="s">
        <v>91</v>
      </c>
      <c r="AV199" s="15" t="s">
        <v>89</v>
      </c>
      <c r="AW199" s="15" t="s">
        <v>35</v>
      </c>
      <c r="AX199" s="15" t="s">
        <v>81</v>
      </c>
      <c r="AY199" s="237" t="s">
        <v>128</v>
      </c>
    </row>
    <row r="200" spans="1:65" s="13" customFormat="1" ht="11.25">
      <c r="B200" s="205"/>
      <c r="C200" s="206"/>
      <c r="D200" s="207" t="s">
        <v>139</v>
      </c>
      <c r="E200" s="208" t="s">
        <v>1</v>
      </c>
      <c r="F200" s="209" t="s">
        <v>215</v>
      </c>
      <c r="G200" s="206"/>
      <c r="H200" s="210">
        <v>44.834000000000003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139</v>
      </c>
      <c r="AU200" s="216" t="s">
        <v>91</v>
      </c>
      <c r="AV200" s="13" t="s">
        <v>91</v>
      </c>
      <c r="AW200" s="13" t="s">
        <v>35</v>
      </c>
      <c r="AX200" s="13" t="s">
        <v>81</v>
      </c>
      <c r="AY200" s="216" t="s">
        <v>128</v>
      </c>
    </row>
    <row r="201" spans="1:65" s="14" customFormat="1" ht="11.25">
      <c r="B201" s="217"/>
      <c r="C201" s="218"/>
      <c r="D201" s="207" t="s">
        <v>139</v>
      </c>
      <c r="E201" s="219" t="s">
        <v>1</v>
      </c>
      <c r="F201" s="220" t="s">
        <v>142</v>
      </c>
      <c r="G201" s="218"/>
      <c r="H201" s="221">
        <v>85.462999999999994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139</v>
      </c>
      <c r="AU201" s="227" t="s">
        <v>91</v>
      </c>
      <c r="AV201" s="14" t="s">
        <v>135</v>
      </c>
      <c r="AW201" s="14" t="s">
        <v>35</v>
      </c>
      <c r="AX201" s="14" t="s">
        <v>89</v>
      </c>
      <c r="AY201" s="227" t="s">
        <v>128</v>
      </c>
    </row>
    <row r="202" spans="1:65" s="2" customFormat="1" ht="16.5" customHeight="1">
      <c r="A202" s="35"/>
      <c r="B202" s="36"/>
      <c r="C202" s="187" t="s">
        <v>216</v>
      </c>
      <c r="D202" s="187" t="s">
        <v>130</v>
      </c>
      <c r="E202" s="188" t="s">
        <v>217</v>
      </c>
      <c r="F202" s="189" t="s">
        <v>218</v>
      </c>
      <c r="G202" s="190" t="s">
        <v>133</v>
      </c>
      <c r="H202" s="191">
        <v>85.462999999999994</v>
      </c>
      <c r="I202" s="192"/>
      <c r="J202" s="193">
        <f>ROUND(I202*H202,2)</f>
        <v>0</v>
      </c>
      <c r="K202" s="189" t="s">
        <v>134</v>
      </c>
      <c r="L202" s="40"/>
      <c r="M202" s="194" t="s">
        <v>1</v>
      </c>
      <c r="N202" s="195" t="s">
        <v>46</v>
      </c>
      <c r="O202" s="7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135</v>
      </c>
      <c r="AT202" s="198" t="s">
        <v>130</v>
      </c>
      <c r="AU202" s="198" t="s">
        <v>91</v>
      </c>
      <c r="AY202" s="18" t="s">
        <v>128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89</v>
      </c>
      <c r="BK202" s="199">
        <f>ROUND(I202*H202,2)</f>
        <v>0</v>
      </c>
      <c r="BL202" s="18" t="s">
        <v>135</v>
      </c>
      <c r="BM202" s="198" t="s">
        <v>219</v>
      </c>
    </row>
    <row r="203" spans="1:65" s="2" customFormat="1" ht="11.25">
      <c r="A203" s="35"/>
      <c r="B203" s="36"/>
      <c r="C203" s="37"/>
      <c r="D203" s="200" t="s">
        <v>137</v>
      </c>
      <c r="E203" s="37"/>
      <c r="F203" s="201" t="s">
        <v>220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137</v>
      </c>
      <c r="AU203" s="18" t="s">
        <v>91</v>
      </c>
    </row>
    <row r="204" spans="1:65" s="2" customFormat="1" ht="21.75" customHeight="1">
      <c r="A204" s="35"/>
      <c r="B204" s="36"/>
      <c r="C204" s="187" t="s">
        <v>221</v>
      </c>
      <c r="D204" s="187" t="s">
        <v>130</v>
      </c>
      <c r="E204" s="188" t="s">
        <v>222</v>
      </c>
      <c r="F204" s="189" t="s">
        <v>223</v>
      </c>
      <c r="G204" s="190" t="s">
        <v>150</v>
      </c>
      <c r="H204" s="191">
        <v>1</v>
      </c>
      <c r="I204" s="192"/>
      <c r="J204" s="193">
        <f>ROUND(I204*H204,2)</f>
        <v>0</v>
      </c>
      <c r="K204" s="189" t="s">
        <v>134</v>
      </c>
      <c r="L204" s="40"/>
      <c r="M204" s="194" t="s">
        <v>1</v>
      </c>
      <c r="N204" s="195" t="s">
        <v>46</v>
      </c>
      <c r="O204" s="72"/>
      <c r="P204" s="196">
        <f>O204*H204</f>
        <v>0</v>
      </c>
      <c r="Q204" s="196">
        <v>4.6000000000000001E-4</v>
      </c>
      <c r="R204" s="196">
        <f>Q204*H204</f>
        <v>4.6000000000000001E-4</v>
      </c>
      <c r="S204" s="196">
        <v>0</v>
      </c>
      <c r="T204" s="19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8" t="s">
        <v>135</v>
      </c>
      <c r="AT204" s="198" t="s">
        <v>130</v>
      </c>
      <c r="AU204" s="198" t="s">
        <v>91</v>
      </c>
      <c r="AY204" s="18" t="s">
        <v>128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8" t="s">
        <v>89</v>
      </c>
      <c r="BK204" s="199">
        <f>ROUND(I204*H204,2)</f>
        <v>0</v>
      </c>
      <c r="BL204" s="18" t="s">
        <v>135</v>
      </c>
      <c r="BM204" s="198" t="s">
        <v>224</v>
      </c>
    </row>
    <row r="205" spans="1:65" s="2" customFormat="1" ht="11.25">
      <c r="A205" s="35"/>
      <c r="B205" s="36"/>
      <c r="C205" s="37"/>
      <c r="D205" s="200" t="s">
        <v>137</v>
      </c>
      <c r="E205" s="37"/>
      <c r="F205" s="201" t="s">
        <v>225</v>
      </c>
      <c r="G205" s="37"/>
      <c r="H205" s="37"/>
      <c r="I205" s="202"/>
      <c r="J205" s="37"/>
      <c r="K205" s="37"/>
      <c r="L205" s="40"/>
      <c r="M205" s="203"/>
      <c r="N205" s="204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137</v>
      </c>
      <c r="AU205" s="18" t="s">
        <v>91</v>
      </c>
    </row>
    <row r="206" spans="1:65" s="15" customFormat="1" ht="11.25">
      <c r="B206" s="228"/>
      <c r="C206" s="229"/>
      <c r="D206" s="207" t="s">
        <v>139</v>
      </c>
      <c r="E206" s="230" t="s">
        <v>1</v>
      </c>
      <c r="F206" s="231" t="s">
        <v>212</v>
      </c>
      <c r="G206" s="229"/>
      <c r="H206" s="230" t="s">
        <v>1</v>
      </c>
      <c r="I206" s="232"/>
      <c r="J206" s="229"/>
      <c r="K206" s="229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139</v>
      </c>
      <c r="AU206" s="237" t="s">
        <v>91</v>
      </c>
      <c r="AV206" s="15" t="s">
        <v>89</v>
      </c>
      <c r="AW206" s="15" t="s">
        <v>35</v>
      </c>
      <c r="AX206" s="15" t="s">
        <v>81</v>
      </c>
      <c r="AY206" s="237" t="s">
        <v>128</v>
      </c>
    </row>
    <row r="207" spans="1:65" s="13" customFormat="1" ht="11.25">
      <c r="B207" s="205"/>
      <c r="C207" s="206"/>
      <c r="D207" s="207" t="s">
        <v>139</v>
      </c>
      <c r="E207" s="208" t="s">
        <v>1</v>
      </c>
      <c r="F207" s="209" t="s">
        <v>226</v>
      </c>
      <c r="G207" s="206"/>
      <c r="H207" s="210">
        <v>0.24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139</v>
      </c>
      <c r="AU207" s="216" t="s">
        <v>91</v>
      </c>
      <c r="AV207" s="13" t="s">
        <v>91</v>
      </c>
      <c r="AW207" s="13" t="s">
        <v>35</v>
      </c>
      <c r="AX207" s="13" t="s">
        <v>81</v>
      </c>
      <c r="AY207" s="216" t="s">
        <v>128</v>
      </c>
    </row>
    <row r="208" spans="1:65" s="15" customFormat="1" ht="11.25">
      <c r="B208" s="228"/>
      <c r="C208" s="229"/>
      <c r="D208" s="207" t="s">
        <v>139</v>
      </c>
      <c r="E208" s="230" t="s">
        <v>1</v>
      </c>
      <c r="F208" s="231" t="s">
        <v>214</v>
      </c>
      <c r="G208" s="229"/>
      <c r="H208" s="230" t="s">
        <v>1</v>
      </c>
      <c r="I208" s="232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139</v>
      </c>
      <c r="AU208" s="237" t="s">
        <v>91</v>
      </c>
      <c r="AV208" s="15" t="s">
        <v>89</v>
      </c>
      <c r="AW208" s="15" t="s">
        <v>35</v>
      </c>
      <c r="AX208" s="15" t="s">
        <v>81</v>
      </c>
      <c r="AY208" s="237" t="s">
        <v>128</v>
      </c>
    </row>
    <row r="209" spans="1:65" s="13" customFormat="1" ht="11.25">
      <c r="B209" s="205"/>
      <c r="C209" s="206"/>
      <c r="D209" s="207" t="s">
        <v>139</v>
      </c>
      <c r="E209" s="208" t="s">
        <v>1</v>
      </c>
      <c r="F209" s="209" t="s">
        <v>227</v>
      </c>
      <c r="G209" s="206"/>
      <c r="H209" s="210">
        <v>0.76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139</v>
      </c>
      <c r="AU209" s="216" t="s">
        <v>91</v>
      </c>
      <c r="AV209" s="13" t="s">
        <v>91</v>
      </c>
      <c r="AW209" s="13" t="s">
        <v>35</v>
      </c>
      <c r="AX209" s="13" t="s">
        <v>81</v>
      </c>
      <c r="AY209" s="216" t="s">
        <v>128</v>
      </c>
    </row>
    <row r="210" spans="1:65" s="14" customFormat="1" ht="11.25">
      <c r="B210" s="217"/>
      <c r="C210" s="218"/>
      <c r="D210" s="207" t="s">
        <v>139</v>
      </c>
      <c r="E210" s="219" t="s">
        <v>1</v>
      </c>
      <c r="F210" s="220" t="s">
        <v>142</v>
      </c>
      <c r="G210" s="218"/>
      <c r="H210" s="221">
        <v>1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139</v>
      </c>
      <c r="AU210" s="227" t="s">
        <v>91</v>
      </c>
      <c r="AV210" s="14" t="s">
        <v>135</v>
      </c>
      <c r="AW210" s="14" t="s">
        <v>35</v>
      </c>
      <c r="AX210" s="14" t="s">
        <v>89</v>
      </c>
      <c r="AY210" s="227" t="s">
        <v>128</v>
      </c>
    </row>
    <row r="211" spans="1:65" s="2" customFormat="1" ht="24.2" customHeight="1">
      <c r="A211" s="35"/>
      <c r="B211" s="36"/>
      <c r="C211" s="187" t="s">
        <v>228</v>
      </c>
      <c r="D211" s="187" t="s">
        <v>130</v>
      </c>
      <c r="E211" s="188" t="s">
        <v>229</v>
      </c>
      <c r="F211" s="189" t="s">
        <v>230</v>
      </c>
      <c r="G211" s="190" t="s">
        <v>150</v>
      </c>
      <c r="H211" s="191">
        <v>1</v>
      </c>
      <c r="I211" s="192"/>
      <c r="J211" s="193">
        <f>ROUND(I211*H211,2)</f>
        <v>0</v>
      </c>
      <c r="K211" s="189" t="s">
        <v>134</v>
      </c>
      <c r="L211" s="40"/>
      <c r="M211" s="194" t="s">
        <v>1</v>
      </c>
      <c r="N211" s="195" t="s">
        <v>46</v>
      </c>
      <c r="O211" s="72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8" t="s">
        <v>135</v>
      </c>
      <c r="AT211" s="198" t="s">
        <v>130</v>
      </c>
      <c r="AU211" s="198" t="s">
        <v>91</v>
      </c>
      <c r="AY211" s="18" t="s">
        <v>128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89</v>
      </c>
      <c r="BK211" s="199">
        <f>ROUND(I211*H211,2)</f>
        <v>0</v>
      </c>
      <c r="BL211" s="18" t="s">
        <v>135</v>
      </c>
      <c r="BM211" s="198" t="s">
        <v>231</v>
      </c>
    </row>
    <row r="212" spans="1:65" s="2" customFormat="1" ht="11.25">
      <c r="A212" s="35"/>
      <c r="B212" s="36"/>
      <c r="C212" s="37"/>
      <c r="D212" s="200" t="s">
        <v>137</v>
      </c>
      <c r="E212" s="37"/>
      <c r="F212" s="201" t="s">
        <v>232</v>
      </c>
      <c r="G212" s="37"/>
      <c r="H212" s="37"/>
      <c r="I212" s="202"/>
      <c r="J212" s="37"/>
      <c r="K212" s="37"/>
      <c r="L212" s="40"/>
      <c r="M212" s="203"/>
      <c r="N212" s="204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137</v>
      </c>
      <c r="AU212" s="18" t="s">
        <v>91</v>
      </c>
    </row>
    <row r="213" spans="1:65" s="2" customFormat="1" ht="21.75" customHeight="1">
      <c r="A213" s="35"/>
      <c r="B213" s="36"/>
      <c r="C213" s="187" t="s">
        <v>233</v>
      </c>
      <c r="D213" s="187" t="s">
        <v>130</v>
      </c>
      <c r="E213" s="188" t="s">
        <v>234</v>
      </c>
      <c r="F213" s="189" t="s">
        <v>235</v>
      </c>
      <c r="G213" s="190" t="s">
        <v>133</v>
      </c>
      <c r="H213" s="191">
        <v>465</v>
      </c>
      <c r="I213" s="192"/>
      <c r="J213" s="193">
        <f>ROUND(I213*H213,2)</f>
        <v>0</v>
      </c>
      <c r="K213" s="189" t="s">
        <v>134</v>
      </c>
      <c r="L213" s="40"/>
      <c r="M213" s="194" t="s">
        <v>1</v>
      </c>
      <c r="N213" s="195" t="s">
        <v>46</v>
      </c>
      <c r="O213" s="72"/>
      <c r="P213" s="196">
        <f>O213*H213</f>
        <v>0</v>
      </c>
      <c r="Q213" s="196">
        <v>5.8E-4</v>
      </c>
      <c r="R213" s="196">
        <f>Q213*H213</f>
        <v>0.2697</v>
      </c>
      <c r="S213" s="196">
        <v>0</v>
      </c>
      <c r="T213" s="19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8" t="s">
        <v>135</v>
      </c>
      <c r="AT213" s="198" t="s">
        <v>130</v>
      </c>
      <c r="AU213" s="198" t="s">
        <v>91</v>
      </c>
      <c r="AY213" s="18" t="s">
        <v>128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8" t="s">
        <v>89</v>
      </c>
      <c r="BK213" s="199">
        <f>ROUND(I213*H213,2)</f>
        <v>0</v>
      </c>
      <c r="BL213" s="18" t="s">
        <v>135</v>
      </c>
      <c r="BM213" s="198" t="s">
        <v>236</v>
      </c>
    </row>
    <row r="214" spans="1:65" s="2" customFormat="1" ht="11.25">
      <c r="A214" s="35"/>
      <c r="B214" s="36"/>
      <c r="C214" s="37"/>
      <c r="D214" s="200" t="s">
        <v>137</v>
      </c>
      <c r="E214" s="37"/>
      <c r="F214" s="201" t="s">
        <v>237</v>
      </c>
      <c r="G214" s="37"/>
      <c r="H214" s="37"/>
      <c r="I214" s="202"/>
      <c r="J214" s="37"/>
      <c r="K214" s="37"/>
      <c r="L214" s="40"/>
      <c r="M214" s="203"/>
      <c r="N214" s="204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137</v>
      </c>
      <c r="AU214" s="18" t="s">
        <v>91</v>
      </c>
    </row>
    <row r="215" spans="1:65" s="13" customFormat="1" ht="11.25">
      <c r="B215" s="205"/>
      <c r="C215" s="206"/>
      <c r="D215" s="207" t="s">
        <v>139</v>
      </c>
      <c r="E215" s="208" t="s">
        <v>1</v>
      </c>
      <c r="F215" s="209" t="s">
        <v>238</v>
      </c>
      <c r="G215" s="206"/>
      <c r="H215" s="210">
        <v>300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139</v>
      </c>
      <c r="AU215" s="216" t="s">
        <v>91</v>
      </c>
      <c r="AV215" s="13" t="s">
        <v>91</v>
      </c>
      <c r="AW215" s="13" t="s">
        <v>35</v>
      </c>
      <c r="AX215" s="13" t="s">
        <v>81</v>
      </c>
      <c r="AY215" s="216" t="s">
        <v>128</v>
      </c>
    </row>
    <row r="216" spans="1:65" s="13" customFormat="1" ht="11.25">
      <c r="B216" s="205"/>
      <c r="C216" s="206"/>
      <c r="D216" s="207" t="s">
        <v>139</v>
      </c>
      <c r="E216" s="208" t="s">
        <v>1</v>
      </c>
      <c r="F216" s="209" t="s">
        <v>239</v>
      </c>
      <c r="G216" s="206"/>
      <c r="H216" s="210">
        <v>120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139</v>
      </c>
      <c r="AU216" s="216" t="s">
        <v>91</v>
      </c>
      <c r="AV216" s="13" t="s">
        <v>91</v>
      </c>
      <c r="AW216" s="13" t="s">
        <v>35</v>
      </c>
      <c r="AX216" s="13" t="s">
        <v>81</v>
      </c>
      <c r="AY216" s="216" t="s">
        <v>128</v>
      </c>
    </row>
    <row r="217" spans="1:65" s="13" customFormat="1" ht="11.25">
      <c r="B217" s="205"/>
      <c r="C217" s="206"/>
      <c r="D217" s="207" t="s">
        <v>139</v>
      </c>
      <c r="E217" s="208" t="s">
        <v>1</v>
      </c>
      <c r="F217" s="209" t="s">
        <v>240</v>
      </c>
      <c r="G217" s="206"/>
      <c r="H217" s="210">
        <v>45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139</v>
      </c>
      <c r="AU217" s="216" t="s">
        <v>91</v>
      </c>
      <c r="AV217" s="13" t="s">
        <v>91</v>
      </c>
      <c r="AW217" s="13" t="s">
        <v>35</v>
      </c>
      <c r="AX217" s="13" t="s">
        <v>81</v>
      </c>
      <c r="AY217" s="216" t="s">
        <v>128</v>
      </c>
    </row>
    <row r="218" spans="1:65" s="14" customFormat="1" ht="11.25">
      <c r="B218" s="217"/>
      <c r="C218" s="218"/>
      <c r="D218" s="207" t="s">
        <v>139</v>
      </c>
      <c r="E218" s="219" t="s">
        <v>1</v>
      </c>
      <c r="F218" s="220" t="s">
        <v>142</v>
      </c>
      <c r="G218" s="218"/>
      <c r="H218" s="221">
        <v>465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139</v>
      </c>
      <c r="AU218" s="227" t="s">
        <v>91</v>
      </c>
      <c r="AV218" s="14" t="s">
        <v>135</v>
      </c>
      <c r="AW218" s="14" t="s">
        <v>35</v>
      </c>
      <c r="AX218" s="14" t="s">
        <v>89</v>
      </c>
      <c r="AY218" s="227" t="s">
        <v>128</v>
      </c>
    </row>
    <row r="219" spans="1:65" s="2" customFormat="1" ht="21.75" customHeight="1">
      <c r="A219" s="35"/>
      <c r="B219" s="36"/>
      <c r="C219" s="187" t="s">
        <v>241</v>
      </c>
      <c r="D219" s="187" t="s">
        <v>130</v>
      </c>
      <c r="E219" s="188" t="s">
        <v>242</v>
      </c>
      <c r="F219" s="189" t="s">
        <v>243</v>
      </c>
      <c r="G219" s="190" t="s">
        <v>133</v>
      </c>
      <c r="H219" s="191">
        <v>465</v>
      </c>
      <c r="I219" s="192"/>
      <c r="J219" s="193">
        <f>ROUND(I219*H219,2)</f>
        <v>0</v>
      </c>
      <c r="K219" s="189" t="s">
        <v>134</v>
      </c>
      <c r="L219" s="40"/>
      <c r="M219" s="194" t="s">
        <v>1</v>
      </c>
      <c r="N219" s="195" t="s">
        <v>46</v>
      </c>
      <c r="O219" s="72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8" t="s">
        <v>135</v>
      </c>
      <c r="AT219" s="198" t="s">
        <v>130</v>
      </c>
      <c r="AU219" s="198" t="s">
        <v>91</v>
      </c>
      <c r="AY219" s="18" t="s">
        <v>128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8" t="s">
        <v>89</v>
      </c>
      <c r="BK219" s="199">
        <f>ROUND(I219*H219,2)</f>
        <v>0</v>
      </c>
      <c r="BL219" s="18" t="s">
        <v>135</v>
      </c>
      <c r="BM219" s="198" t="s">
        <v>244</v>
      </c>
    </row>
    <row r="220" spans="1:65" s="2" customFormat="1" ht="11.25">
      <c r="A220" s="35"/>
      <c r="B220" s="36"/>
      <c r="C220" s="37"/>
      <c r="D220" s="200" t="s">
        <v>137</v>
      </c>
      <c r="E220" s="37"/>
      <c r="F220" s="201" t="s">
        <v>245</v>
      </c>
      <c r="G220" s="37"/>
      <c r="H220" s="37"/>
      <c r="I220" s="202"/>
      <c r="J220" s="37"/>
      <c r="K220" s="37"/>
      <c r="L220" s="40"/>
      <c r="M220" s="203"/>
      <c r="N220" s="204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137</v>
      </c>
      <c r="AU220" s="18" t="s">
        <v>91</v>
      </c>
    </row>
    <row r="221" spans="1:65" s="2" customFormat="1" ht="37.9" customHeight="1">
      <c r="A221" s="35"/>
      <c r="B221" s="36"/>
      <c r="C221" s="187" t="s">
        <v>246</v>
      </c>
      <c r="D221" s="187" t="s">
        <v>130</v>
      </c>
      <c r="E221" s="188" t="s">
        <v>247</v>
      </c>
      <c r="F221" s="189" t="s">
        <v>248</v>
      </c>
      <c r="G221" s="190" t="s">
        <v>150</v>
      </c>
      <c r="H221" s="191">
        <v>329.90199999999999</v>
      </c>
      <c r="I221" s="192"/>
      <c r="J221" s="193">
        <f>ROUND(I221*H221,2)</f>
        <v>0</v>
      </c>
      <c r="K221" s="189" t="s">
        <v>134</v>
      </c>
      <c r="L221" s="40"/>
      <c r="M221" s="194" t="s">
        <v>1</v>
      </c>
      <c r="N221" s="195" t="s">
        <v>46</v>
      </c>
      <c r="O221" s="72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8" t="s">
        <v>135</v>
      </c>
      <c r="AT221" s="198" t="s">
        <v>130</v>
      </c>
      <c r="AU221" s="198" t="s">
        <v>91</v>
      </c>
      <c r="AY221" s="18" t="s">
        <v>128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89</v>
      </c>
      <c r="BK221" s="199">
        <f>ROUND(I221*H221,2)</f>
        <v>0</v>
      </c>
      <c r="BL221" s="18" t="s">
        <v>135</v>
      </c>
      <c r="BM221" s="198" t="s">
        <v>249</v>
      </c>
    </row>
    <row r="222" spans="1:65" s="2" customFormat="1" ht="11.25">
      <c r="A222" s="35"/>
      <c r="B222" s="36"/>
      <c r="C222" s="37"/>
      <c r="D222" s="200" t="s">
        <v>137</v>
      </c>
      <c r="E222" s="37"/>
      <c r="F222" s="201" t="s">
        <v>250</v>
      </c>
      <c r="G222" s="37"/>
      <c r="H222" s="37"/>
      <c r="I222" s="202"/>
      <c r="J222" s="37"/>
      <c r="K222" s="37"/>
      <c r="L222" s="40"/>
      <c r="M222" s="203"/>
      <c r="N222" s="204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137</v>
      </c>
      <c r="AU222" s="18" t="s">
        <v>91</v>
      </c>
    </row>
    <row r="223" spans="1:65" s="2" customFormat="1" ht="19.5">
      <c r="A223" s="35"/>
      <c r="B223" s="36"/>
      <c r="C223" s="37"/>
      <c r="D223" s="207" t="s">
        <v>251</v>
      </c>
      <c r="E223" s="37"/>
      <c r="F223" s="249" t="s">
        <v>252</v>
      </c>
      <c r="G223" s="37"/>
      <c r="H223" s="37"/>
      <c r="I223" s="202"/>
      <c r="J223" s="37"/>
      <c r="K223" s="37"/>
      <c r="L223" s="40"/>
      <c r="M223" s="203"/>
      <c r="N223" s="204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251</v>
      </c>
      <c r="AU223" s="18" t="s">
        <v>91</v>
      </c>
    </row>
    <row r="224" spans="1:65" s="2" customFormat="1" ht="37.9" customHeight="1">
      <c r="A224" s="35"/>
      <c r="B224" s="36"/>
      <c r="C224" s="187" t="s">
        <v>253</v>
      </c>
      <c r="D224" s="187" t="s">
        <v>130</v>
      </c>
      <c r="E224" s="188" t="s">
        <v>254</v>
      </c>
      <c r="F224" s="189" t="s">
        <v>255</v>
      </c>
      <c r="G224" s="190" t="s">
        <v>150</v>
      </c>
      <c r="H224" s="191">
        <v>1649.51</v>
      </c>
      <c r="I224" s="192"/>
      <c r="J224" s="193">
        <f>ROUND(I224*H224,2)</f>
        <v>0</v>
      </c>
      <c r="K224" s="189" t="s">
        <v>134</v>
      </c>
      <c r="L224" s="40"/>
      <c r="M224" s="194" t="s">
        <v>1</v>
      </c>
      <c r="N224" s="195" t="s">
        <v>46</v>
      </c>
      <c r="O224" s="7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8" t="s">
        <v>135</v>
      </c>
      <c r="AT224" s="198" t="s">
        <v>130</v>
      </c>
      <c r="AU224" s="198" t="s">
        <v>91</v>
      </c>
      <c r="AY224" s="18" t="s">
        <v>128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89</v>
      </c>
      <c r="BK224" s="199">
        <f>ROUND(I224*H224,2)</f>
        <v>0</v>
      </c>
      <c r="BL224" s="18" t="s">
        <v>135</v>
      </c>
      <c r="BM224" s="198" t="s">
        <v>256</v>
      </c>
    </row>
    <row r="225" spans="1:65" s="2" customFormat="1" ht="11.25">
      <c r="A225" s="35"/>
      <c r="B225" s="36"/>
      <c r="C225" s="37"/>
      <c r="D225" s="200" t="s">
        <v>137</v>
      </c>
      <c r="E225" s="37"/>
      <c r="F225" s="201" t="s">
        <v>257</v>
      </c>
      <c r="G225" s="37"/>
      <c r="H225" s="37"/>
      <c r="I225" s="202"/>
      <c r="J225" s="37"/>
      <c r="K225" s="37"/>
      <c r="L225" s="40"/>
      <c r="M225" s="203"/>
      <c r="N225" s="204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137</v>
      </c>
      <c r="AU225" s="18" t="s">
        <v>91</v>
      </c>
    </row>
    <row r="226" spans="1:65" s="15" customFormat="1" ht="11.25">
      <c r="B226" s="228"/>
      <c r="C226" s="229"/>
      <c r="D226" s="207" t="s">
        <v>139</v>
      </c>
      <c r="E226" s="230" t="s">
        <v>1</v>
      </c>
      <c r="F226" s="231" t="s">
        <v>258</v>
      </c>
      <c r="G226" s="229"/>
      <c r="H226" s="230" t="s">
        <v>1</v>
      </c>
      <c r="I226" s="232"/>
      <c r="J226" s="229"/>
      <c r="K226" s="229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139</v>
      </c>
      <c r="AU226" s="237" t="s">
        <v>91</v>
      </c>
      <c r="AV226" s="15" t="s">
        <v>89</v>
      </c>
      <c r="AW226" s="15" t="s">
        <v>35</v>
      </c>
      <c r="AX226" s="15" t="s">
        <v>81</v>
      </c>
      <c r="AY226" s="237" t="s">
        <v>128</v>
      </c>
    </row>
    <row r="227" spans="1:65" s="13" customFormat="1" ht="11.25">
      <c r="B227" s="205"/>
      <c r="C227" s="206"/>
      <c r="D227" s="207" t="s">
        <v>139</v>
      </c>
      <c r="E227" s="208" t="s">
        <v>1</v>
      </c>
      <c r="F227" s="209" t="s">
        <v>259</v>
      </c>
      <c r="G227" s="206"/>
      <c r="H227" s="210">
        <v>1649.51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139</v>
      </c>
      <c r="AU227" s="216" t="s">
        <v>91</v>
      </c>
      <c r="AV227" s="13" t="s">
        <v>91</v>
      </c>
      <c r="AW227" s="13" t="s">
        <v>35</v>
      </c>
      <c r="AX227" s="13" t="s">
        <v>81</v>
      </c>
      <c r="AY227" s="216" t="s">
        <v>128</v>
      </c>
    </row>
    <row r="228" spans="1:65" s="14" customFormat="1" ht="11.25">
      <c r="B228" s="217"/>
      <c r="C228" s="218"/>
      <c r="D228" s="207" t="s">
        <v>139</v>
      </c>
      <c r="E228" s="219" t="s">
        <v>1</v>
      </c>
      <c r="F228" s="220" t="s">
        <v>142</v>
      </c>
      <c r="G228" s="218"/>
      <c r="H228" s="221">
        <v>1649.51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139</v>
      </c>
      <c r="AU228" s="227" t="s">
        <v>91</v>
      </c>
      <c r="AV228" s="14" t="s">
        <v>135</v>
      </c>
      <c r="AW228" s="14" t="s">
        <v>35</v>
      </c>
      <c r="AX228" s="14" t="s">
        <v>89</v>
      </c>
      <c r="AY228" s="227" t="s">
        <v>128</v>
      </c>
    </row>
    <row r="229" spans="1:65" s="2" customFormat="1" ht="33" customHeight="1">
      <c r="A229" s="35"/>
      <c r="B229" s="36"/>
      <c r="C229" s="187" t="s">
        <v>260</v>
      </c>
      <c r="D229" s="187" t="s">
        <v>130</v>
      </c>
      <c r="E229" s="188" t="s">
        <v>261</v>
      </c>
      <c r="F229" s="189" t="s">
        <v>262</v>
      </c>
      <c r="G229" s="190" t="s">
        <v>263</v>
      </c>
      <c r="H229" s="191">
        <v>659.80399999999997</v>
      </c>
      <c r="I229" s="192"/>
      <c r="J229" s="193">
        <f>ROUND(I229*H229,2)</f>
        <v>0</v>
      </c>
      <c r="K229" s="189" t="s">
        <v>134</v>
      </c>
      <c r="L229" s="40"/>
      <c r="M229" s="194" t="s">
        <v>1</v>
      </c>
      <c r="N229" s="195" t="s">
        <v>46</v>
      </c>
      <c r="O229" s="72"/>
      <c r="P229" s="196">
        <f>O229*H229</f>
        <v>0</v>
      </c>
      <c r="Q229" s="196">
        <v>0</v>
      </c>
      <c r="R229" s="196">
        <f>Q229*H229</f>
        <v>0</v>
      </c>
      <c r="S229" s="196">
        <v>0</v>
      </c>
      <c r="T229" s="19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135</v>
      </c>
      <c r="AT229" s="198" t="s">
        <v>130</v>
      </c>
      <c r="AU229" s="198" t="s">
        <v>91</v>
      </c>
      <c r="AY229" s="18" t="s">
        <v>128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89</v>
      </c>
      <c r="BK229" s="199">
        <f>ROUND(I229*H229,2)</f>
        <v>0</v>
      </c>
      <c r="BL229" s="18" t="s">
        <v>135</v>
      </c>
      <c r="BM229" s="198" t="s">
        <v>264</v>
      </c>
    </row>
    <row r="230" spans="1:65" s="2" customFormat="1" ht="11.25">
      <c r="A230" s="35"/>
      <c r="B230" s="36"/>
      <c r="C230" s="37"/>
      <c r="D230" s="200" t="s">
        <v>137</v>
      </c>
      <c r="E230" s="37"/>
      <c r="F230" s="201" t="s">
        <v>265</v>
      </c>
      <c r="G230" s="37"/>
      <c r="H230" s="37"/>
      <c r="I230" s="202"/>
      <c r="J230" s="37"/>
      <c r="K230" s="37"/>
      <c r="L230" s="40"/>
      <c r="M230" s="203"/>
      <c r="N230" s="204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137</v>
      </c>
      <c r="AU230" s="18" t="s">
        <v>91</v>
      </c>
    </row>
    <row r="231" spans="1:65" s="13" customFormat="1" ht="11.25">
      <c r="B231" s="205"/>
      <c r="C231" s="206"/>
      <c r="D231" s="207" t="s">
        <v>139</v>
      </c>
      <c r="E231" s="208" t="s">
        <v>1</v>
      </c>
      <c r="F231" s="209" t="s">
        <v>266</v>
      </c>
      <c r="G231" s="206"/>
      <c r="H231" s="210">
        <v>659.80399999999997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139</v>
      </c>
      <c r="AU231" s="216" t="s">
        <v>91</v>
      </c>
      <c r="AV231" s="13" t="s">
        <v>91</v>
      </c>
      <c r="AW231" s="13" t="s">
        <v>35</v>
      </c>
      <c r="AX231" s="13" t="s">
        <v>81</v>
      </c>
      <c r="AY231" s="216" t="s">
        <v>128</v>
      </c>
    </row>
    <row r="232" spans="1:65" s="14" customFormat="1" ht="11.25">
      <c r="B232" s="217"/>
      <c r="C232" s="218"/>
      <c r="D232" s="207" t="s">
        <v>139</v>
      </c>
      <c r="E232" s="219" t="s">
        <v>1</v>
      </c>
      <c r="F232" s="220" t="s">
        <v>142</v>
      </c>
      <c r="G232" s="218"/>
      <c r="H232" s="221">
        <v>659.80399999999997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139</v>
      </c>
      <c r="AU232" s="227" t="s">
        <v>91</v>
      </c>
      <c r="AV232" s="14" t="s">
        <v>135</v>
      </c>
      <c r="AW232" s="14" t="s">
        <v>35</v>
      </c>
      <c r="AX232" s="14" t="s">
        <v>89</v>
      </c>
      <c r="AY232" s="227" t="s">
        <v>128</v>
      </c>
    </row>
    <row r="233" spans="1:65" s="2" customFormat="1" ht="24.2" customHeight="1">
      <c r="A233" s="35"/>
      <c r="B233" s="36"/>
      <c r="C233" s="187" t="s">
        <v>8</v>
      </c>
      <c r="D233" s="187" t="s">
        <v>130</v>
      </c>
      <c r="E233" s="188" t="s">
        <v>267</v>
      </c>
      <c r="F233" s="189" t="s">
        <v>268</v>
      </c>
      <c r="G233" s="190" t="s">
        <v>150</v>
      </c>
      <c r="H233" s="191">
        <v>295.88900000000001</v>
      </c>
      <c r="I233" s="192"/>
      <c r="J233" s="193">
        <f>ROUND(I233*H233,2)</f>
        <v>0</v>
      </c>
      <c r="K233" s="189" t="s">
        <v>134</v>
      </c>
      <c r="L233" s="40"/>
      <c r="M233" s="194" t="s">
        <v>1</v>
      </c>
      <c r="N233" s="195" t="s">
        <v>46</v>
      </c>
      <c r="O233" s="72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98" t="s">
        <v>135</v>
      </c>
      <c r="AT233" s="198" t="s">
        <v>130</v>
      </c>
      <c r="AU233" s="198" t="s">
        <v>91</v>
      </c>
      <c r="AY233" s="18" t="s">
        <v>128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8" t="s">
        <v>89</v>
      </c>
      <c r="BK233" s="199">
        <f>ROUND(I233*H233,2)</f>
        <v>0</v>
      </c>
      <c r="BL233" s="18" t="s">
        <v>135</v>
      </c>
      <c r="BM233" s="198" t="s">
        <v>269</v>
      </c>
    </row>
    <row r="234" spans="1:65" s="2" customFormat="1" ht="11.25">
      <c r="A234" s="35"/>
      <c r="B234" s="36"/>
      <c r="C234" s="37"/>
      <c r="D234" s="200" t="s">
        <v>137</v>
      </c>
      <c r="E234" s="37"/>
      <c r="F234" s="201" t="s">
        <v>270</v>
      </c>
      <c r="G234" s="37"/>
      <c r="H234" s="37"/>
      <c r="I234" s="202"/>
      <c r="J234" s="37"/>
      <c r="K234" s="37"/>
      <c r="L234" s="40"/>
      <c r="M234" s="203"/>
      <c r="N234" s="204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137</v>
      </c>
      <c r="AU234" s="18" t="s">
        <v>91</v>
      </c>
    </row>
    <row r="235" spans="1:65" s="15" customFormat="1" ht="11.25">
      <c r="B235" s="228"/>
      <c r="C235" s="229"/>
      <c r="D235" s="207" t="s">
        <v>139</v>
      </c>
      <c r="E235" s="230" t="s">
        <v>1</v>
      </c>
      <c r="F235" s="231" t="s">
        <v>271</v>
      </c>
      <c r="G235" s="229"/>
      <c r="H235" s="230" t="s">
        <v>1</v>
      </c>
      <c r="I235" s="232"/>
      <c r="J235" s="229"/>
      <c r="K235" s="229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139</v>
      </c>
      <c r="AU235" s="237" t="s">
        <v>91</v>
      </c>
      <c r="AV235" s="15" t="s">
        <v>89</v>
      </c>
      <c r="AW235" s="15" t="s">
        <v>35</v>
      </c>
      <c r="AX235" s="15" t="s">
        <v>81</v>
      </c>
      <c r="AY235" s="237" t="s">
        <v>128</v>
      </c>
    </row>
    <row r="236" spans="1:65" s="13" customFormat="1" ht="11.25">
      <c r="B236" s="205"/>
      <c r="C236" s="206"/>
      <c r="D236" s="207" t="s">
        <v>139</v>
      </c>
      <c r="E236" s="208" t="s">
        <v>1</v>
      </c>
      <c r="F236" s="209" t="s">
        <v>272</v>
      </c>
      <c r="G236" s="206"/>
      <c r="H236" s="210">
        <v>22.785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139</v>
      </c>
      <c r="AU236" s="216" t="s">
        <v>91</v>
      </c>
      <c r="AV236" s="13" t="s">
        <v>91</v>
      </c>
      <c r="AW236" s="13" t="s">
        <v>35</v>
      </c>
      <c r="AX236" s="13" t="s">
        <v>81</v>
      </c>
      <c r="AY236" s="216" t="s">
        <v>128</v>
      </c>
    </row>
    <row r="237" spans="1:65" s="13" customFormat="1" ht="11.25">
      <c r="B237" s="205"/>
      <c r="C237" s="206"/>
      <c r="D237" s="207" t="s">
        <v>139</v>
      </c>
      <c r="E237" s="208" t="s">
        <v>1</v>
      </c>
      <c r="F237" s="209" t="s">
        <v>273</v>
      </c>
      <c r="G237" s="206"/>
      <c r="H237" s="210">
        <v>53.695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139</v>
      </c>
      <c r="AU237" s="216" t="s">
        <v>91</v>
      </c>
      <c r="AV237" s="13" t="s">
        <v>91</v>
      </c>
      <c r="AW237" s="13" t="s">
        <v>35</v>
      </c>
      <c r="AX237" s="13" t="s">
        <v>81</v>
      </c>
      <c r="AY237" s="216" t="s">
        <v>128</v>
      </c>
    </row>
    <row r="238" spans="1:65" s="13" customFormat="1" ht="11.25">
      <c r="B238" s="205"/>
      <c r="C238" s="206"/>
      <c r="D238" s="207" t="s">
        <v>139</v>
      </c>
      <c r="E238" s="208" t="s">
        <v>1</v>
      </c>
      <c r="F238" s="209" t="s">
        <v>274</v>
      </c>
      <c r="G238" s="206"/>
      <c r="H238" s="210">
        <v>329.90199999999999</v>
      </c>
      <c r="I238" s="211"/>
      <c r="J238" s="206"/>
      <c r="K238" s="206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139</v>
      </c>
      <c r="AU238" s="216" t="s">
        <v>91</v>
      </c>
      <c r="AV238" s="13" t="s">
        <v>91</v>
      </c>
      <c r="AW238" s="13" t="s">
        <v>35</v>
      </c>
      <c r="AX238" s="13" t="s">
        <v>81</v>
      </c>
      <c r="AY238" s="216" t="s">
        <v>128</v>
      </c>
    </row>
    <row r="239" spans="1:65" s="16" customFormat="1" ht="11.25">
      <c r="B239" s="238"/>
      <c r="C239" s="239"/>
      <c r="D239" s="207" t="s">
        <v>139</v>
      </c>
      <c r="E239" s="240" t="s">
        <v>1</v>
      </c>
      <c r="F239" s="241" t="s">
        <v>201</v>
      </c>
      <c r="G239" s="239"/>
      <c r="H239" s="242">
        <v>406.38200000000001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AT239" s="248" t="s">
        <v>139</v>
      </c>
      <c r="AU239" s="248" t="s">
        <v>91</v>
      </c>
      <c r="AV239" s="16" t="s">
        <v>147</v>
      </c>
      <c r="AW239" s="16" t="s">
        <v>35</v>
      </c>
      <c r="AX239" s="16" t="s">
        <v>81</v>
      </c>
      <c r="AY239" s="248" t="s">
        <v>128</v>
      </c>
    </row>
    <row r="240" spans="1:65" s="15" customFormat="1" ht="11.25">
      <c r="B240" s="228"/>
      <c r="C240" s="229"/>
      <c r="D240" s="207" t="s">
        <v>139</v>
      </c>
      <c r="E240" s="230" t="s">
        <v>1</v>
      </c>
      <c r="F240" s="231" t="s">
        <v>275</v>
      </c>
      <c r="G240" s="229"/>
      <c r="H240" s="230" t="s">
        <v>1</v>
      </c>
      <c r="I240" s="232"/>
      <c r="J240" s="229"/>
      <c r="K240" s="229"/>
      <c r="L240" s="233"/>
      <c r="M240" s="234"/>
      <c r="N240" s="235"/>
      <c r="O240" s="235"/>
      <c r="P240" s="235"/>
      <c r="Q240" s="235"/>
      <c r="R240" s="235"/>
      <c r="S240" s="235"/>
      <c r="T240" s="236"/>
      <c r="AT240" s="237" t="s">
        <v>139</v>
      </c>
      <c r="AU240" s="237" t="s">
        <v>91</v>
      </c>
      <c r="AV240" s="15" t="s">
        <v>89</v>
      </c>
      <c r="AW240" s="15" t="s">
        <v>35</v>
      </c>
      <c r="AX240" s="15" t="s">
        <v>81</v>
      </c>
      <c r="AY240" s="237" t="s">
        <v>128</v>
      </c>
    </row>
    <row r="241" spans="1:65" s="13" customFormat="1" ht="11.25">
      <c r="B241" s="205"/>
      <c r="C241" s="206"/>
      <c r="D241" s="207" t="s">
        <v>139</v>
      </c>
      <c r="E241" s="208" t="s">
        <v>1</v>
      </c>
      <c r="F241" s="209" t="s">
        <v>276</v>
      </c>
      <c r="G241" s="206"/>
      <c r="H241" s="210">
        <v>-11.61</v>
      </c>
      <c r="I241" s="211"/>
      <c r="J241" s="206"/>
      <c r="K241" s="206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139</v>
      </c>
      <c r="AU241" s="216" t="s">
        <v>91</v>
      </c>
      <c r="AV241" s="13" t="s">
        <v>91</v>
      </c>
      <c r="AW241" s="13" t="s">
        <v>35</v>
      </c>
      <c r="AX241" s="13" t="s">
        <v>81</v>
      </c>
      <c r="AY241" s="216" t="s">
        <v>128</v>
      </c>
    </row>
    <row r="242" spans="1:65" s="13" customFormat="1" ht="11.25">
      <c r="B242" s="205"/>
      <c r="C242" s="206"/>
      <c r="D242" s="207" t="s">
        <v>139</v>
      </c>
      <c r="E242" s="208" t="s">
        <v>1</v>
      </c>
      <c r="F242" s="209" t="s">
        <v>277</v>
      </c>
      <c r="G242" s="206"/>
      <c r="H242" s="210">
        <v>-81.638999999999996</v>
      </c>
      <c r="I242" s="211"/>
      <c r="J242" s="206"/>
      <c r="K242" s="206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139</v>
      </c>
      <c r="AU242" s="216" t="s">
        <v>91</v>
      </c>
      <c r="AV242" s="13" t="s">
        <v>91</v>
      </c>
      <c r="AW242" s="13" t="s">
        <v>35</v>
      </c>
      <c r="AX242" s="13" t="s">
        <v>81</v>
      </c>
      <c r="AY242" s="216" t="s">
        <v>128</v>
      </c>
    </row>
    <row r="243" spans="1:65" s="13" customFormat="1" ht="11.25">
      <c r="B243" s="205"/>
      <c r="C243" s="206"/>
      <c r="D243" s="207" t="s">
        <v>139</v>
      </c>
      <c r="E243" s="208" t="s">
        <v>1</v>
      </c>
      <c r="F243" s="209" t="s">
        <v>278</v>
      </c>
      <c r="G243" s="206"/>
      <c r="H243" s="210">
        <v>-3.3410000000000002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139</v>
      </c>
      <c r="AU243" s="216" t="s">
        <v>91</v>
      </c>
      <c r="AV243" s="13" t="s">
        <v>91</v>
      </c>
      <c r="AW243" s="13" t="s">
        <v>35</v>
      </c>
      <c r="AX243" s="13" t="s">
        <v>81</v>
      </c>
      <c r="AY243" s="216" t="s">
        <v>128</v>
      </c>
    </row>
    <row r="244" spans="1:65" s="16" customFormat="1" ht="11.25">
      <c r="B244" s="238"/>
      <c r="C244" s="239"/>
      <c r="D244" s="207" t="s">
        <v>139</v>
      </c>
      <c r="E244" s="240" t="s">
        <v>1</v>
      </c>
      <c r="F244" s="241" t="s">
        <v>201</v>
      </c>
      <c r="G244" s="239"/>
      <c r="H244" s="242">
        <v>-96.589999999999989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AT244" s="248" t="s">
        <v>139</v>
      </c>
      <c r="AU244" s="248" t="s">
        <v>91</v>
      </c>
      <c r="AV244" s="16" t="s">
        <v>147</v>
      </c>
      <c r="AW244" s="16" t="s">
        <v>35</v>
      </c>
      <c r="AX244" s="16" t="s">
        <v>81</v>
      </c>
      <c r="AY244" s="248" t="s">
        <v>128</v>
      </c>
    </row>
    <row r="245" spans="1:65" s="15" customFormat="1" ht="11.25">
      <c r="B245" s="228"/>
      <c r="C245" s="229"/>
      <c r="D245" s="207" t="s">
        <v>139</v>
      </c>
      <c r="E245" s="230" t="s">
        <v>1</v>
      </c>
      <c r="F245" s="231" t="s">
        <v>279</v>
      </c>
      <c r="G245" s="229"/>
      <c r="H245" s="230" t="s">
        <v>1</v>
      </c>
      <c r="I245" s="232"/>
      <c r="J245" s="229"/>
      <c r="K245" s="229"/>
      <c r="L245" s="233"/>
      <c r="M245" s="234"/>
      <c r="N245" s="235"/>
      <c r="O245" s="235"/>
      <c r="P245" s="235"/>
      <c r="Q245" s="235"/>
      <c r="R245" s="235"/>
      <c r="S245" s="235"/>
      <c r="T245" s="236"/>
      <c r="AT245" s="237" t="s">
        <v>139</v>
      </c>
      <c r="AU245" s="237" t="s">
        <v>91</v>
      </c>
      <c r="AV245" s="15" t="s">
        <v>89</v>
      </c>
      <c r="AW245" s="15" t="s">
        <v>35</v>
      </c>
      <c r="AX245" s="15" t="s">
        <v>81</v>
      </c>
      <c r="AY245" s="237" t="s">
        <v>128</v>
      </c>
    </row>
    <row r="246" spans="1:65" s="13" customFormat="1" ht="11.25">
      <c r="B246" s="205"/>
      <c r="C246" s="206"/>
      <c r="D246" s="207" t="s">
        <v>139</v>
      </c>
      <c r="E246" s="208" t="s">
        <v>1</v>
      </c>
      <c r="F246" s="209" t="s">
        <v>280</v>
      </c>
      <c r="G246" s="206"/>
      <c r="H246" s="210">
        <v>-5.0190000000000001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139</v>
      </c>
      <c r="AU246" s="216" t="s">
        <v>91</v>
      </c>
      <c r="AV246" s="13" t="s">
        <v>91</v>
      </c>
      <c r="AW246" s="13" t="s">
        <v>35</v>
      </c>
      <c r="AX246" s="13" t="s">
        <v>81</v>
      </c>
      <c r="AY246" s="216" t="s">
        <v>128</v>
      </c>
    </row>
    <row r="247" spans="1:65" s="13" customFormat="1" ht="11.25">
      <c r="B247" s="205"/>
      <c r="C247" s="206"/>
      <c r="D247" s="207" t="s">
        <v>139</v>
      </c>
      <c r="E247" s="208" t="s">
        <v>1</v>
      </c>
      <c r="F247" s="209" t="s">
        <v>281</v>
      </c>
      <c r="G247" s="206"/>
      <c r="H247" s="210">
        <v>-8.4529999999999994</v>
      </c>
      <c r="I247" s="211"/>
      <c r="J247" s="206"/>
      <c r="K247" s="206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139</v>
      </c>
      <c r="AU247" s="216" t="s">
        <v>91</v>
      </c>
      <c r="AV247" s="13" t="s">
        <v>91</v>
      </c>
      <c r="AW247" s="13" t="s">
        <v>35</v>
      </c>
      <c r="AX247" s="13" t="s">
        <v>81</v>
      </c>
      <c r="AY247" s="216" t="s">
        <v>128</v>
      </c>
    </row>
    <row r="248" spans="1:65" s="13" customFormat="1" ht="11.25">
      <c r="B248" s="205"/>
      <c r="C248" s="206"/>
      <c r="D248" s="207" t="s">
        <v>139</v>
      </c>
      <c r="E248" s="208" t="s">
        <v>1</v>
      </c>
      <c r="F248" s="209" t="s">
        <v>282</v>
      </c>
      <c r="G248" s="206"/>
      <c r="H248" s="210">
        <v>-0.43099999999999999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139</v>
      </c>
      <c r="AU248" s="216" t="s">
        <v>91</v>
      </c>
      <c r="AV248" s="13" t="s">
        <v>91</v>
      </c>
      <c r="AW248" s="13" t="s">
        <v>35</v>
      </c>
      <c r="AX248" s="13" t="s">
        <v>81</v>
      </c>
      <c r="AY248" s="216" t="s">
        <v>128</v>
      </c>
    </row>
    <row r="249" spans="1:65" s="16" customFormat="1" ht="11.25">
      <c r="B249" s="238"/>
      <c r="C249" s="239"/>
      <c r="D249" s="207" t="s">
        <v>139</v>
      </c>
      <c r="E249" s="240" t="s">
        <v>1</v>
      </c>
      <c r="F249" s="241" t="s">
        <v>201</v>
      </c>
      <c r="G249" s="239"/>
      <c r="H249" s="242">
        <v>-13.902999999999999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AT249" s="248" t="s">
        <v>139</v>
      </c>
      <c r="AU249" s="248" t="s">
        <v>91</v>
      </c>
      <c r="AV249" s="16" t="s">
        <v>147</v>
      </c>
      <c r="AW249" s="16" t="s">
        <v>35</v>
      </c>
      <c r="AX249" s="16" t="s">
        <v>81</v>
      </c>
      <c r="AY249" s="248" t="s">
        <v>128</v>
      </c>
    </row>
    <row r="250" spans="1:65" s="14" customFormat="1" ht="11.25">
      <c r="B250" s="217"/>
      <c r="C250" s="218"/>
      <c r="D250" s="207" t="s">
        <v>139</v>
      </c>
      <c r="E250" s="219" t="s">
        <v>1</v>
      </c>
      <c r="F250" s="220" t="s">
        <v>142</v>
      </c>
      <c r="G250" s="218"/>
      <c r="H250" s="221">
        <v>295.88900000000001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139</v>
      </c>
      <c r="AU250" s="227" t="s">
        <v>91</v>
      </c>
      <c r="AV250" s="14" t="s">
        <v>135</v>
      </c>
      <c r="AW250" s="14" t="s">
        <v>35</v>
      </c>
      <c r="AX250" s="14" t="s">
        <v>89</v>
      </c>
      <c r="AY250" s="227" t="s">
        <v>128</v>
      </c>
    </row>
    <row r="251" spans="1:65" s="2" customFormat="1" ht="24.2" customHeight="1">
      <c r="A251" s="35"/>
      <c r="B251" s="36"/>
      <c r="C251" s="187" t="s">
        <v>283</v>
      </c>
      <c r="D251" s="187" t="s">
        <v>130</v>
      </c>
      <c r="E251" s="188" t="s">
        <v>284</v>
      </c>
      <c r="F251" s="189" t="s">
        <v>285</v>
      </c>
      <c r="G251" s="190" t="s">
        <v>150</v>
      </c>
      <c r="H251" s="191">
        <v>9.1280000000000001</v>
      </c>
      <c r="I251" s="192"/>
      <c r="J251" s="193">
        <f>ROUND(I251*H251,2)</f>
        <v>0</v>
      </c>
      <c r="K251" s="189" t="s">
        <v>134</v>
      </c>
      <c r="L251" s="40"/>
      <c r="M251" s="194" t="s">
        <v>1</v>
      </c>
      <c r="N251" s="195" t="s">
        <v>46</v>
      </c>
      <c r="O251" s="72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8" t="s">
        <v>135</v>
      </c>
      <c r="AT251" s="198" t="s">
        <v>130</v>
      </c>
      <c r="AU251" s="198" t="s">
        <v>91</v>
      </c>
      <c r="AY251" s="18" t="s">
        <v>128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8" t="s">
        <v>89</v>
      </c>
      <c r="BK251" s="199">
        <f>ROUND(I251*H251,2)</f>
        <v>0</v>
      </c>
      <c r="BL251" s="18" t="s">
        <v>135</v>
      </c>
      <c r="BM251" s="198" t="s">
        <v>286</v>
      </c>
    </row>
    <row r="252" spans="1:65" s="2" customFormat="1" ht="11.25">
      <c r="A252" s="35"/>
      <c r="B252" s="36"/>
      <c r="C252" s="37"/>
      <c r="D252" s="200" t="s">
        <v>137</v>
      </c>
      <c r="E252" s="37"/>
      <c r="F252" s="201" t="s">
        <v>287</v>
      </c>
      <c r="G252" s="37"/>
      <c r="H252" s="37"/>
      <c r="I252" s="202"/>
      <c r="J252" s="37"/>
      <c r="K252" s="37"/>
      <c r="L252" s="40"/>
      <c r="M252" s="203"/>
      <c r="N252" s="204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137</v>
      </c>
      <c r="AU252" s="18" t="s">
        <v>91</v>
      </c>
    </row>
    <row r="253" spans="1:65" s="15" customFormat="1" ht="11.25">
      <c r="B253" s="228"/>
      <c r="C253" s="229"/>
      <c r="D253" s="207" t="s">
        <v>139</v>
      </c>
      <c r="E253" s="230" t="s">
        <v>1</v>
      </c>
      <c r="F253" s="231" t="s">
        <v>161</v>
      </c>
      <c r="G253" s="229"/>
      <c r="H253" s="230" t="s">
        <v>1</v>
      </c>
      <c r="I253" s="232"/>
      <c r="J253" s="229"/>
      <c r="K253" s="229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139</v>
      </c>
      <c r="AU253" s="237" t="s">
        <v>91</v>
      </c>
      <c r="AV253" s="15" t="s">
        <v>89</v>
      </c>
      <c r="AW253" s="15" t="s">
        <v>35</v>
      </c>
      <c r="AX253" s="15" t="s">
        <v>81</v>
      </c>
      <c r="AY253" s="237" t="s">
        <v>128</v>
      </c>
    </row>
    <row r="254" spans="1:65" s="13" customFormat="1" ht="11.25">
      <c r="B254" s="205"/>
      <c r="C254" s="206"/>
      <c r="D254" s="207" t="s">
        <v>139</v>
      </c>
      <c r="E254" s="208" t="s">
        <v>1</v>
      </c>
      <c r="F254" s="209" t="s">
        <v>288</v>
      </c>
      <c r="G254" s="206"/>
      <c r="H254" s="210">
        <v>11.61</v>
      </c>
      <c r="I254" s="211"/>
      <c r="J254" s="206"/>
      <c r="K254" s="206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139</v>
      </c>
      <c r="AU254" s="216" t="s">
        <v>91</v>
      </c>
      <c r="AV254" s="13" t="s">
        <v>91</v>
      </c>
      <c r="AW254" s="13" t="s">
        <v>35</v>
      </c>
      <c r="AX254" s="13" t="s">
        <v>81</v>
      </c>
      <c r="AY254" s="216" t="s">
        <v>128</v>
      </c>
    </row>
    <row r="255" spans="1:65" s="15" customFormat="1" ht="11.25">
      <c r="B255" s="228"/>
      <c r="C255" s="229"/>
      <c r="D255" s="207" t="s">
        <v>139</v>
      </c>
      <c r="E255" s="230" t="s">
        <v>1</v>
      </c>
      <c r="F255" s="231" t="s">
        <v>289</v>
      </c>
      <c r="G255" s="229"/>
      <c r="H255" s="230" t="s">
        <v>1</v>
      </c>
      <c r="I255" s="232"/>
      <c r="J255" s="229"/>
      <c r="K255" s="229"/>
      <c r="L255" s="233"/>
      <c r="M255" s="234"/>
      <c r="N255" s="235"/>
      <c r="O255" s="235"/>
      <c r="P255" s="235"/>
      <c r="Q255" s="235"/>
      <c r="R255" s="235"/>
      <c r="S255" s="235"/>
      <c r="T255" s="236"/>
      <c r="AT255" s="237" t="s">
        <v>139</v>
      </c>
      <c r="AU255" s="237" t="s">
        <v>91</v>
      </c>
      <c r="AV255" s="15" t="s">
        <v>89</v>
      </c>
      <c r="AW255" s="15" t="s">
        <v>35</v>
      </c>
      <c r="AX255" s="15" t="s">
        <v>81</v>
      </c>
      <c r="AY255" s="237" t="s">
        <v>128</v>
      </c>
    </row>
    <row r="256" spans="1:65" s="13" customFormat="1" ht="11.25">
      <c r="B256" s="205"/>
      <c r="C256" s="206"/>
      <c r="D256" s="207" t="s">
        <v>139</v>
      </c>
      <c r="E256" s="208" t="s">
        <v>1</v>
      </c>
      <c r="F256" s="209" t="s">
        <v>290</v>
      </c>
      <c r="G256" s="206"/>
      <c r="H256" s="210">
        <v>-2.4820000000000002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139</v>
      </c>
      <c r="AU256" s="216" t="s">
        <v>91</v>
      </c>
      <c r="AV256" s="13" t="s">
        <v>91</v>
      </c>
      <c r="AW256" s="13" t="s">
        <v>35</v>
      </c>
      <c r="AX256" s="13" t="s">
        <v>81</v>
      </c>
      <c r="AY256" s="216" t="s">
        <v>128</v>
      </c>
    </row>
    <row r="257" spans="1:65" s="14" customFormat="1" ht="11.25">
      <c r="B257" s="217"/>
      <c r="C257" s="218"/>
      <c r="D257" s="207" t="s">
        <v>139</v>
      </c>
      <c r="E257" s="219" t="s">
        <v>1</v>
      </c>
      <c r="F257" s="220" t="s">
        <v>142</v>
      </c>
      <c r="G257" s="218"/>
      <c r="H257" s="221">
        <v>9.1280000000000001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139</v>
      </c>
      <c r="AU257" s="227" t="s">
        <v>91</v>
      </c>
      <c r="AV257" s="14" t="s">
        <v>135</v>
      </c>
      <c r="AW257" s="14" t="s">
        <v>35</v>
      </c>
      <c r="AX257" s="14" t="s">
        <v>89</v>
      </c>
      <c r="AY257" s="227" t="s">
        <v>128</v>
      </c>
    </row>
    <row r="258" spans="1:65" s="2" customFormat="1" ht="16.5" customHeight="1">
      <c r="A258" s="35"/>
      <c r="B258" s="36"/>
      <c r="C258" s="250" t="s">
        <v>291</v>
      </c>
      <c r="D258" s="250" t="s">
        <v>292</v>
      </c>
      <c r="E258" s="251" t="s">
        <v>293</v>
      </c>
      <c r="F258" s="252" t="s">
        <v>294</v>
      </c>
      <c r="G258" s="253" t="s">
        <v>263</v>
      </c>
      <c r="H258" s="254">
        <v>18.256</v>
      </c>
      <c r="I258" s="255"/>
      <c r="J258" s="256">
        <f>ROUND(I258*H258,2)</f>
        <v>0</v>
      </c>
      <c r="K258" s="252" t="s">
        <v>134</v>
      </c>
      <c r="L258" s="257"/>
      <c r="M258" s="258" t="s">
        <v>1</v>
      </c>
      <c r="N258" s="259" t="s">
        <v>46</v>
      </c>
      <c r="O258" s="72"/>
      <c r="P258" s="196">
        <f>O258*H258</f>
        <v>0</v>
      </c>
      <c r="Q258" s="196">
        <v>1</v>
      </c>
      <c r="R258" s="196">
        <f>Q258*H258</f>
        <v>18.256</v>
      </c>
      <c r="S258" s="196">
        <v>0</v>
      </c>
      <c r="T258" s="19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8" t="s">
        <v>221</v>
      </c>
      <c r="AT258" s="198" t="s">
        <v>292</v>
      </c>
      <c r="AU258" s="198" t="s">
        <v>91</v>
      </c>
      <c r="AY258" s="18" t="s">
        <v>128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89</v>
      </c>
      <c r="BK258" s="199">
        <f>ROUND(I258*H258,2)</f>
        <v>0</v>
      </c>
      <c r="BL258" s="18" t="s">
        <v>135</v>
      </c>
      <c r="BM258" s="198" t="s">
        <v>295</v>
      </c>
    </row>
    <row r="259" spans="1:65" s="13" customFormat="1" ht="11.25">
      <c r="B259" s="205"/>
      <c r="C259" s="206"/>
      <c r="D259" s="207" t="s">
        <v>139</v>
      </c>
      <c r="E259" s="206"/>
      <c r="F259" s="209" t="s">
        <v>296</v>
      </c>
      <c r="G259" s="206"/>
      <c r="H259" s="210">
        <v>18.256</v>
      </c>
      <c r="I259" s="211"/>
      <c r="J259" s="206"/>
      <c r="K259" s="206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139</v>
      </c>
      <c r="AU259" s="216" t="s">
        <v>91</v>
      </c>
      <c r="AV259" s="13" t="s">
        <v>91</v>
      </c>
      <c r="AW259" s="13" t="s">
        <v>4</v>
      </c>
      <c r="AX259" s="13" t="s">
        <v>89</v>
      </c>
      <c r="AY259" s="216" t="s">
        <v>128</v>
      </c>
    </row>
    <row r="260" spans="1:65" s="2" customFormat="1" ht="24.2" customHeight="1">
      <c r="A260" s="35"/>
      <c r="B260" s="36"/>
      <c r="C260" s="187" t="s">
        <v>297</v>
      </c>
      <c r="D260" s="187" t="s">
        <v>130</v>
      </c>
      <c r="E260" s="188" t="s">
        <v>298</v>
      </c>
      <c r="F260" s="189" t="s">
        <v>299</v>
      </c>
      <c r="G260" s="190" t="s">
        <v>150</v>
      </c>
      <c r="H260" s="191">
        <v>67.929000000000002</v>
      </c>
      <c r="I260" s="192"/>
      <c r="J260" s="193">
        <f>ROUND(I260*H260,2)</f>
        <v>0</v>
      </c>
      <c r="K260" s="189" t="s">
        <v>134</v>
      </c>
      <c r="L260" s="40"/>
      <c r="M260" s="194" t="s">
        <v>1</v>
      </c>
      <c r="N260" s="195" t="s">
        <v>46</v>
      </c>
      <c r="O260" s="72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8" t="s">
        <v>135</v>
      </c>
      <c r="AT260" s="198" t="s">
        <v>130</v>
      </c>
      <c r="AU260" s="198" t="s">
        <v>91</v>
      </c>
      <c r="AY260" s="18" t="s">
        <v>128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8" t="s">
        <v>89</v>
      </c>
      <c r="BK260" s="199">
        <f>ROUND(I260*H260,2)</f>
        <v>0</v>
      </c>
      <c r="BL260" s="18" t="s">
        <v>135</v>
      </c>
      <c r="BM260" s="198" t="s">
        <v>300</v>
      </c>
    </row>
    <row r="261" spans="1:65" s="2" customFormat="1" ht="11.25">
      <c r="A261" s="35"/>
      <c r="B261" s="36"/>
      <c r="C261" s="37"/>
      <c r="D261" s="200" t="s">
        <v>137</v>
      </c>
      <c r="E261" s="37"/>
      <c r="F261" s="201" t="s">
        <v>301</v>
      </c>
      <c r="G261" s="37"/>
      <c r="H261" s="37"/>
      <c r="I261" s="202"/>
      <c r="J261" s="37"/>
      <c r="K261" s="37"/>
      <c r="L261" s="40"/>
      <c r="M261" s="203"/>
      <c r="N261" s="204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137</v>
      </c>
      <c r="AU261" s="18" t="s">
        <v>91</v>
      </c>
    </row>
    <row r="262" spans="1:65" s="15" customFormat="1" ht="11.25">
      <c r="B262" s="228"/>
      <c r="C262" s="229"/>
      <c r="D262" s="207" t="s">
        <v>139</v>
      </c>
      <c r="E262" s="230" t="s">
        <v>1</v>
      </c>
      <c r="F262" s="231" t="s">
        <v>161</v>
      </c>
      <c r="G262" s="229"/>
      <c r="H262" s="230" t="s">
        <v>1</v>
      </c>
      <c r="I262" s="232"/>
      <c r="J262" s="229"/>
      <c r="K262" s="229"/>
      <c r="L262" s="233"/>
      <c r="M262" s="234"/>
      <c r="N262" s="235"/>
      <c r="O262" s="235"/>
      <c r="P262" s="235"/>
      <c r="Q262" s="235"/>
      <c r="R262" s="235"/>
      <c r="S262" s="235"/>
      <c r="T262" s="236"/>
      <c r="AT262" s="237" t="s">
        <v>139</v>
      </c>
      <c r="AU262" s="237" t="s">
        <v>91</v>
      </c>
      <c r="AV262" s="15" t="s">
        <v>89</v>
      </c>
      <c r="AW262" s="15" t="s">
        <v>35</v>
      </c>
      <c r="AX262" s="15" t="s">
        <v>81</v>
      </c>
      <c r="AY262" s="237" t="s">
        <v>128</v>
      </c>
    </row>
    <row r="263" spans="1:65" s="13" customFormat="1" ht="11.25">
      <c r="B263" s="205"/>
      <c r="C263" s="206"/>
      <c r="D263" s="207" t="s">
        <v>139</v>
      </c>
      <c r="E263" s="208" t="s">
        <v>1</v>
      </c>
      <c r="F263" s="209" t="s">
        <v>302</v>
      </c>
      <c r="G263" s="206"/>
      <c r="H263" s="210">
        <v>54.36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139</v>
      </c>
      <c r="AU263" s="216" t="s">
        <v>91</v>
      </c>
      <c r="AV263" s="13" t="s">
        <v>91</v>
      </c>
      <c r="AW263" s="13" t="s">
        <v>35</v>
      </c>
      <c r="AX263" s="13" t="s">
        <v>81</v>
      </c>
      <c r="AY263" s="216" t="s">
        <v>128</v>
      </c>
    </row>
    <row r="264" spans="1:65" s="15" customFormat="1" ht="11.25">
      <c r="B264" s="228"/>
      <c r="C264" s="229"/>
      <c r="D264" s="207" t="s">
        <v>139</v>
      </c>
      <c r="E264" s="230" t="s">
        <v>1</v>
      </c>
      <c r="F264" s="231" t="s">
        <v>289</v>
      </c>
      <c r="G264" s="229"/>
      <c r="H264" s="230" t="s">
        <v>1</v>
      </c>
      <c r="I264" s="232"/>
      <c r="J264" s="229"/>
      <c r="K264" s="229"/>
      <c r="L264" s="233"/>
      <c r="M264" s="234"/>
      <c r="N264" s="235"/>
      <c r="O264" s="235"/>
      <c r="P264" s="235"/>
      <c r="Q264" s="235"/>
      <c r="R264" s="235"/>
      <c r="S264" s="235"/>
      <c r="T264" s="236"/>
      <c r="AT264" s="237" t="s">
        <v>139</v>
      </c>
      <c r="AU264" s="237" t="s">
        <v>91</v>
      </c>
      <c r="AV264" s="15" t="s">
        <v>89</v>
      </c>
      <c r="AW264" s="15" t="s">
        <v>35</v>
      </c>
      <c r="AX264" s="15" t="s">
        <v>81</v>
      </c>
      <c r="AY264" s="237" t="s">
        <v>128</v>
      </c>
    </row>
    <row r="265" spans="1:65" s="13" customFormat="1" ht="11.25">
      <c r="B265" s="205"/>
      <c r="C265" s="206"/>
      <c r="D265" s="207" t="s">
        <v>139</v>
      </c>
      <c r="E265" s="208" t="s">
        <v>1</v>
      </c>
      <c r="F265" s="209" t="s">
        <v>303</v>
      </c>
      <c r="G265" s="206"/>
      <c r="H265" s="210">
        <v>-11.622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139</v>
      </c>
      <c r="AU265" s="216" t="s">
        <v>91</v>
      </c>
      <c r="AV265" s="13" t="s">
        <v>91</v>
      </c>
      <c r="AW265" s="13" t="s">
        <v>35</v>
      </c>
      <c r="AX265" s="13" t="s">
        <v>81</v>
      </c>
      <c r="AY265" s="216" t="s">
        <v>128</v>
      </c>
    </row>
    <row r="266" spans="1:65" s="16" customFormat="1" ht="11.25">
      <c r="B266" s="238"/>
      <c r="C266" s="239"/>
      <c r="D266" s="207" t="s">
        <v>139</v>
      </c>
      <c r="E266" s="240" t="s">
        <v>1</v>
      </c>
      <c r="F266" s="241" t="s">
        <v>201</v>
      </c>
      <c r="G266" s="239"/>
      <c r="H266" s="242">
        <v>42.738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AT266" s="248" t="s">
        <v>139</v>
      </c>
      <c r="AU266" s="248" t="s">
        <v>91</v>
      </c>
      <c r="AV266" s="16" t="s">
        <v>147</v>
      </c>
      <c r="AW266" s="16" t="s">
        <v>35</v>
      </c>
      <c r="AX266" s="16" t="s">
        <v>81</v>
      </c>
      <c r="AY266" s="248" t="s">
        <v>128</v>
      </c>
    </row>
    <row r="267" spans="1:65" s="15" customFormat="1" ht="11.25">
      <c r="B267" s="228"/>
      <c r="C267" s="229"/>
      <c r="D267" s="207" t="s">
        <v>139</v>
      </c>
      <c r="E267" s="230" t="s">
        <v>1</v>
      </c>
      <c r="F267" s="231" t="s">
        <v>304</v>
      </c>
      <c r="G267" s="229"/>
      <c r="H267" s="230" t="s">
        <v>1</v>
      </c>
      <c r="I267" s="232"/>
      <c r="J267" s="229"/>
      <c r="K267" s="229"/>
      <c r="L267" s="233"/>
      <c r="M267" s="234"/>
      <c r="N267" s="235"/>
      <c r="O267" s="235"/>
      <c r="P267" s="235"/>
      <c r="Q267" s="235"/>
      <c r="R267" s="235"/>
      <c r="S267" s="235"/>
      <c r="T267" s="236"/>
      <c r="AT267" s="237" t="s">
        <v>139</v>
      </c>
      <c r="AU267" s="237" t="s">
        <v>91</v>
      </c>
      <c r="AV267" s="15" t="s">
        <v>89</v>
      </c>
      <c r="AW267" s="15" t="s">
        <v>35</v>
      </c>
      <c r="AX267" s="15" t="s">
        <v>81</v>
      </c>
      <c r="AY267" s="237" t="s">
        <v>128</v>
      </c>
    </row>
    <row r="268" spans="1:65" s="13" customFormat="1" ht="11.25">
      <c r="B268" s="205"/>
      <c r="C268" s="206"/>
      <c r="D268" s="207" t="s">
        <v>139</v>
      </c>
      <c r="E268" s="208" t="s">
        <v>1</v>
      </c>
      <c r="F268" s="209" t="s">
        <v>305</v>
      </c>
      <c r="G268" s="206"/>
      <c r="H268" s="210">
        <v>3.6539999999999999</v>
      </c>
      <c r="I268" s="211"/>
      <c r="J268" s="206"/>
      <c r="K268" s="206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139</v>
      </c>
      <c r="AU268" s="216" t="s">
        <v>91</v>
      </c>
      <c r="AV268" s="13" t="s">
        <v>91</v>
      </c>
      <c r="AW268" s="13" t="s">
        <v>35</v>
      </c>
      <c r="AX268" s="13" t="s">
        <v>81</v>
      </c>
      <c r="AY268" s="216" t="s">
        <v>128</v>
      </c>
    </row>
    <row r="269" spans="1:65" s="15" customFormat="1" ht="11.25">
      <c r="B269" s="228"/>
      <c r="C269" s="229"/>
      <c r="D269" s="207" t="s">
        <v>139</v>
      </c>
      <c r="E269" s="230" t="s">
        <v>1</v>
      </c>
      <c r="F269" s="231" t="s">
        <v>289</v>
      </c>
      <c r="G269" s="229"/>
      <c r="H269" s="230" t="s">
        <v>1</v>
      </c>
      <c r="I269" s="232"/>
      <c r="J269" s="229"/>
      <c r="K269" s="229"/>
      <c r="L269" s="233"/>
      <c r="M269" s="234"/>
      <c r="N269" s="235"/>
      <c r="O269" s="235"/>
      <c r="P269" s="235"/>
      <c r="Q269" s="235"/>
      <c r="R269" s="235"/>
      <c r="S269" s="235"/>
      <c r="T269" s="236"/>
      <c r="AT269" s="237" t="s">
        <v>139</v>
      </c>
      <c r="AU269" s="237" t="s">
        <v>91</v>
      </c>
      <c r="AV269" s="15" t="s">
        <v>89</v>
      </c>
      <c r="AW269" s="15" t="s">
        <v>35</v>
      </c>
      <c r="AX269" s="15" t="s">
        <v>81</v>
      </c>
      <c r="AY269" s="237" t="s">
        <v>128</v>
      </c>
    </row>
    <row r="270" spans="1:65" s="13" customFormat="1" ht="11.25">
      <c r="B270" s="205"/>
      <c r="C270" s="206"/>
      <c r="D270" s="207" t="s">
        <v>139</v>
      </c>
      <c r="E270" s="208" t="s">
        <v>1</v>
      </c>
      <c r="F270" s="209" t="s">
        <v>306</v>
      </c>
      <c r="G270" s="206"/>
      <c r="H270" s="210">
        <v>-0.76300000000000001</v>
      </c>
      <c r="I270" s="211"/>
      <c r="J270" s="206"/>
      <c r="K270" s="206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139</v>
      </c>
      <c r="AU270" s="216" t="s">
        <v>91</v>
      </c>
      <c r="AV270" s="13" t="s">
        <v>91</v>
      </c>
      <c r="AW270" s="13" t="s">
        <v>35</v>
      </c>
      <c r="AX270" s="13" t="s">
        <v>81</v>
      </c>
      <c r="AY270" s="216" t="s">
        <v>128</v>
      </c>
    </row>
    <row r="271" spans="1:65" s="16" customFormat="1" ht="11.25">
      <c r="B271" s="238"/>
      <c r="C271" s="239"/>
      <c r="D271" s="207" t="s">
        <v>139</v>
      </c>
      <c r="E271" s="240" t="s">
        <v>1</v>
      </c>
      <c r="F271" s="241" t="s">
        <v>201</v>
      </c>
      <c r="G271" s="239"/>
      <c r="H271" s="242">
        <v>2.891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AT271" s="248" t="s">
        <v>139</v>
      </c>
      <c r="AU271" s="248" t="s">
        <v>91</v>
      </c>
      <c r="AV271" s="16" t="s">
        <v>147</v>
      </c>
      <c r="AW271" s="16" t="s">
        <v>35</v>
      </c>
      <c r="AX271" s="16" t="s">
        <v>81</v>
      </c>
      <c r="AY271" s="248" t="s">
        <v>128</v>
      </c>
    </row>
    <row r="272" spans="1:65" s="15" customFormat="1" ht="11.25">
      <c r="B272" s="228"/>
      <c r="C272" s="229"/>
      <c r="D272" s="207" t="s">
        <v>139</v>
      </c>
      <c r="E272" s="230" t="s">
        <v>1</v>
      </c>
      <c r="F272" s="231" t="s">
        <v>205</v>
      </c>
      <c r="G272" s="229"/>
      <c r="H272" s="230" t="s">
        <v>1</v>
      </c>
      <c r="I272" s="232"/>
      <c r="J272" s="229"/>
      <c r="K272" s="229"/>
      <c r="L272" s="233"/>
      <c r="M272" s="234"/>
      <c r="N272" s="235"/>
      <c r="O272" s="235"/>
      <c r="P272" s="235"/>
      <c r="Q272" s="235"/>
      <c r="R272" s="235"/>
      <c r="S272" s="235"/>
      <c r="T272" s="236"/>
      <c r="AT272" s="237" t="s">
        <v>139</v>
      </c>
      <c r="AU272" s="237" t="s">
        <v>91</v>
      </c>
      <c r="AV272" s="15" t="s">
        <v>89</v>
      </c>
      <c r="AW272" s="15" t="s">
        <v>35</v>
      </c>
      <c r="AX272" s="15" t="s">
        <v>81</v>
      </c>
      <c r="AY272" s="237" t="s">
        <v>128</v>
      </c>
    </row>
    <row r="273" spans="1:65" s="13" customFormat="1" ht="11.25">
      <c r="B273" s="205"/>
      <c r="C273" s="206"/>
      <c r="D273" s="207" t="s">
        <v>139</v>
      </c>
      <c r="E273" s="208" t="s">
        <v>1</v>
      </c>
      <c r="F273" s="209" t="s">
        <v>307</v>
      </c>
      <c r="G273" s="206"/>
      <c r="H273" s="210">
        <v>23.625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139</v>
      </c>
      <c r="AU273" s="216" t="s">
        <v>91</v>
      </c>
      <c r="AV273" s="13" t="s">
        <v>91</v>
      </c>
      <c r="AW273" s="13" t="s">
        <v>35</v>
      </c>
      <c r="AX273" s="13" t="s">
        <v>81</v>
      </c>
      <c r="AY273" s="216" t="s">
        <v>128</v>
      </c>
    </row>
    <row r="274" spans="1:65" s="15" customFormat="1" ht="11.25">
      <c r="B274" s="228"/>
      <c r="C274" s="229"/>
      <c r="D274" s="207" t="s">
        <v>139</v>
      </c>
      <c r="E274" s="230" t="s">
        <v>1</v>
      </c>
      <c r="F274" s="231" t="s">
        <v>289</v>
      </c>
      <c r="G274" s="229"/>
      <c r="H274" s="230" t="s">
        <v>1</v>
      </c>
      <c r="I274" s="232"/>
      <c r="J274" s="229"/>
      <c r="K274" s="229"/>
      <c r="L274" s="233"/>
      <c r="M274" s="234"/>
      <c r="N274" s="235"/>
      <c r="O274" s="235"/>
      <c r="P274" s="235"/>
      <c r="Q274" s="235"/>
      <c r="R274" s="235"/>
      <c r="S274" s="235"/>
      <c r="T274" s="236"/>
      <c r="AT274" s="237" t="s">
        <v>139</v>
      </c>
      <c r="AU274" s="237" t="s">
        <v>91</v>
      </c>
      <c r="AV274" s="15" t="s">
        <v>89</v>
      </c>
      <c r="AW274" s="15" t="s">
        <v>35</v>
      </c>
      <c r="AX274" s="15" t="s">
        <v>81</v>
      </c>
      <c r="AY274" s="237" t="s">
        <v>128</v>
      </c>
    </row>
    <row r="275" spans="1:65" s="13" customFormat="1" ht="11.25">
      <c r="B275" s="205"/>
      <c r="C275" s="206"/>
      <c r="D275" s="207" t="s">
        <v>139</v>
      </c>
      <c r="E275" s="208" t="s">
        <v>1</v>
      </c>
      <c r="F275" s="209" t="s">
        <v>308</v>
      </c>
      <c r="G275" s="206"/>
      <c r="H275" s="210">
        <v>-1.325</v>
      </c>
      <c r="I275" s="211"/>
      <c r="J275" s="206"/>
      <c r="K275" s="206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139</v>
      </c>
      <c r="AU275" s="216" t="s">
        <v>91</v>
      </c>
      <c r="AV275" s="13" t="s">
        <v>91</v>
      </c>
      <c r="AW275" s="13" t="s">
        <v>35</v>
      </c>
      <c r="AX275" s="13" t="s">
        <v>81</v>
      </c>
      <c r="AY275" s="216" t="s">
        <v>128</v>
      </c>
    </row>
    <row r="276" spans="1:65" s="16" customFormat="1" ht="11.25">
      <c r="B276" s="238"/>
      <c r="C276" s="239"/>
      <c r="D276" s="207" t="s">
        <v>139</v>
      </c>
      <c r="E276" s="240" t="s">
        <v>1</v>
      </c>
      <c r="F276" s="241" t="s">
        <v>201</v>
      </c>
      <c r="G276" s="239"/>
      <c r="H276" s="242">
        <v>22.3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AT276" s="248" t="s">
        <v>139</v>
      </c>
      <c r="AU276" s="248" t="s">
        <v>91</v>
      </c>
      <c r="AV276" s="16" t="s">
        <v>147</v>
      </c>
      <c r="AW276" s="16" t="s">
        <v>35</v>
      </c>
      <c r="AX276" s="16" t="s">
        <v>81</v>
      </c>
      <c r="AY276" s="248" t="s">
        <v>128</v>
      </c>
    </row>
    <row r="277" spans="1:65" s="14" customFormat="1" ht="11.25">
      <c r="B277" s="217"/>
      <c r="C277" s="218"/>
      <c r="D277" s="207" t="s">
        <v>139</v>
      </c>
      <c r="E277" s="219" t="s">
        <v>1</v>
      </c>
      <c r="F277" s="220" t="s">
        <v>142</v>
      </c>
      <c r="G277" s="218"/>
      <c r="H277" s="221">
        <v>67.928999999999988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139</v>
      </c>
      <c r="AU277" s="227" t="s">
        <v>91</v>
      </c>
      <c r="AV277" s="14" t="s">
        <v>135</v>
      </c>
      <c r="AW277" s="14" t="s">
        <v>35</v>
      </c>
      <c r="AX277" s="14" t="s">
        <v>89</v>
      </c>
      <c r="AY277" s="227" t="s">
        <v>128</v>
      </c>
    </row>
    <row r="278" spans="1:65" s="2" customFormat="1" ht="16.5" customHeight="1">
      <c r="A278" s="35"/>
      <c r="B278" s="36"/>
      <c r="C278" s="250" t="s">
        <v>309</v>
      </c>
      <c r="D278" s="250" t="s">
        <v>292</v>
      </c>
      <c r="E278" s="251" t="s">
        <v>293</v>
      </c>
      <c r="F278" s="252" t="s">
        <v>294</v>
      </c>
      <c r="G278" s="253" t="s">
        <v>263</v>
      </c>
      <c r="H278" s="254">
        <v>135.858</v>
      </c>
      <c r="I278" s="255"/>
      <c r="J278" s="256">
        <f>ROUND(I278*H278,2)</f>
        <v>0</v>
      </c>
      <c r="K278" s="252" t="s">
        <v>134</v>
      </c>
      <c r="L278" s="257"/>
      <c r="M278" s="258" t="s">
        <v>1</v>
      </c>
      <c r="N278" s="259" t="s">
        <v>46</v>
      </c>
      <c r="O278" s="72"/>
      <c r="P278" s="196">
        <f>O278*H278</f>
        <v>0</v>
      </c>
      <c r="Q278" s="196">
        <v>1</v>
      </c>
      <c r="R278" s="196">
        <f>Q278*H278</f>
        <v>135.858</v>
      </c>
      <c r="S278" s="196">
        <v>0</v>
      </c>
      <c r="T278" s="19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8" t="s">
        <v>221</v>
      </c>
      <c r="AT278" s="198" t="s">
        <v>292</v>
      </c>
      <c r="AU278" s="198" t="s">
        <v>91</v>
      </c>
      <c r="AY278" s="18" t="s">
        <v>128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8" t="s">
        <v>89</v>
      </c>
      <c r="BK278" s="199">
        <f>ROUND(I278*H278,2)</f>
        <v>0</v>
      </c>
      <c r="BL278" s="18" t="s">
        <v>135</v>
      </c>
      <c r="BM278" s="198" t="s">
        <v>310</v>
      </c>
    </row>
    <row r="279" spans="1:65" s="13" customFormat="1" ht="11.25">
      <c r="B279" s="205"/>
      <c r="C279" s="206"/>
      <c r="D279" s="207" t="s">
        <v>139</v>
      </c>
      <c r="E279" s="206"/>
      <c r="F279" s="209" t="s">
        <v>311</v>
      </c>
      <c r="G279" s="206"/>
      <c r="H279" s="210">
        <v>135.858</v>
      </c>
      <c r="I279" s="211"/>
      <c r="J279" s="206"/>
      <c r="K279" s="206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139</v>
      </c>
      <c r="AU279" s="216" t="s">
        <v>91</v>
      </c>
      <c r="AV279" s="13" t="s">
        <v>91</v>
      </c>
      <c r="AW279" s="13" t="s">
        <v>4</v>
      </c>
      <c r="AX279" s="13" t="s">
        <v>89</v>
      </c>
      <c r="AY279" s="216" t="s">
        <v>128</v>
      </c>
    </row>
    <row r="280" spans="1:65" s="12" customFormat="1" ht="22.9" customHeight="1">
      <c r="B280" s="171"/>
      <c r="C280" s="172"/>
      <c r="D280" s="173" t="s">
        <v>80</v>
      </c>
      <c r="E280" s="185" t="s">
        <v>147</v>
      </c>
      <c r="F280" s="185" t="s">
        <v>312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SUM(P281:P283)</f>
        <v>0</v>
      </c>
      <c r="Q280" s="179"/>
      <c r="R280" s="180">
        <f>SUM(R281:R283)</f>
        <v>0</v>
      </c>
      <c r="S280" s="179"/>
      <c r="T280" s="181">
        <f>SUM(T281:T283)</f>
        <v>0.23760000000000001</v>
      </c>
      <c r="AR280" s="182" t="s">
        <v>89</v>
      </c>
      <c r="AT280" s="183" t="s">
        <v>80</v>
      </c>
      <c r="AU280" s="183" t="s">
        <v>89</v>
      </c>
      <c r="AY280" s="182" t="s">
        <v>128</v>
      </c>
      <c r="BK280" s="184">
        <f>SUM(BK281:BK283)</f>
        <v>0</v>
      </c>
    </row>
    <row r="281" spans="1:65" s="2" customFormat="1" ht="21.75" customHeight="1">
      <c r="A281" s="35"/>
      <c r="B281" s="36"/>
      <c r="C281" s="187" t="s">
        <v>313</v>
      </c>
      <c r="D281" s="187" t="s">
        <v>130</v>
      </c>
      <c r="E281" s="188" t="s">
        <v>314</v>
      </c>
      <c r="F281" s="189" t="s">
        <v>315</v>
      </c>
      <c r="G281" s="190" t="s">
        <v>150</v>
      </c>
      <c r="H281" s="191">
        <v>0.108</v>
      </c>
      <c r="I281" s="192"/>
      <c r="J281" s="193">
        <f>ROUND(I281*H281,2)</f>
        <v>0</v>
      </c>
      <c r="K281" s="189" t="s">
        <v>1</v>
      </c>
      <c r="L281" s="40"/>
      <c r="M281" s="194" t="s">
        <v>1</v>
      </c>
      <c r="N281" s="195" t="s">
        <v>46</v>
      </c>
      <c r="O281" s="72"/>
      <c r="P281" s="196">
        <f>O281*H281</f>
        <v>0</v>
      </c>
      <c r="Q281" s="196">
        <v>0</v>
      </c>
      <c r="R281" s="196">
        <f>Q281*H281</f>
        <v>0</v>
      </c>
      <c r="S281" s="196">
        <v>2.2000000000000002</v>
      </c>
      <c r="T281" s="197">
        <f>S281*H281</f>
        <v>0.23760000000000001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8" t="s">
        <v>135</v>
      </c>
      <c r="AT281" s="198" t="s">
        <v>130</v>
      </c>
      <c r="AU281" s="198" t="s">
        <v>91</v>
      </c>
      <c r="AY281" s="18" t="s">
        <v>128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8" t="s">
        <v>89</v>
      </c>
      <c r="BK281" s="199">
        <f>ROUND(I281*H281,2)</f>
        <v>0</v>
      </c>
      <c r="BL281" s="18" t="s">
        <v>135</v>
      </c>
      <c r="BM281" s="198" t="s">
        <v>316</v>
      </c>
    </row>
    <row r="282" spans="1:65" s="13" customFormat="1" ht="11.25">
      <c r="B282" s="205"/>
      <c r="C282" s="206"/>
      <c r="D282" s="207" t="s">
        <v>139</v>
      </c>
      <c r="E282" s="208" t="s">
        <v>1</v>
      </c>
      <c r="F282" s="209" t="s">
        <v>317</v>
      </c>
      <c r="G282" s="206"/>
      <c r="H282" s="210">
        <v>0.108</v>
      </c>
      <c r="I282" s="211"/>
      <c r="J282" s="206"/>
      <c r="K282" s="206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139</v>
      </c>
      <c r="AU282" s="216" t="s">
        <v>91</v>
      </c>
      <c r="AV282" s="13" t="s">
        <v>91</v>
      </c>
      <c r="AW282" s="13" t="s">
        <v>35</v>
      </c>
      <c r="AX282" s="13" t="s">
        <v>81</v>
      </c>
      <c r="AY282" s="216" t="s">
        <v>128</v>
      </c>
    </row>
    <row r="283" spans="1:65" s="14" customFormat="1" ht="11.25">
      <c r="B283" s="217"/>
      <c r="C283" s="218"/>
      <c r="D283" s="207" t="s">
        <v>139</v>
      </c>
      <c r="E283" s="219" t="s">
        <v>1</v>
      </c>
      <c r="F283" s="220" t="s">
        <v>142</v>
      </c>
      <c r="G283" s="218"/>
      <c r="H283" s="221">
        <v>0.108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139</v>
      </c>
      <c r="AU283" s="227" t="s">
        <v>91</v>
      </c>
      <c r="AV283" s="14" t="s">
        <v>135</v>
      </c>
      <c r="AW283" s="14" t="s">
        <v>35</v>
      </c>
      <c r="AX283" s="14" t="s">
        <v>89</v>
      </c>
      <c r="AY283" s="227" t="s">
        <v>128</v>
      </c>
    </row>
    <row r="284" spans="1:65" s="12" customFormat="1" ht="22.9" customHeight="1">
      <c r="B284" s="171"/>
      <c r="C284" s="172"/>
      <c r="D284" s="173" t="s">
        <v>80</v>
      </c>
      <c r="E284" s="185" t="s">
        <v>135</v>
      </c>
      <c r="F284" s="185" t="s">
        <v>318</v>
      </c>
      <c r="G284" s="172"/>
      <c r="H284" s="172"/>
      <c r="I284" s="175"/>
      <c r="J284" s="186">
        <f>BK284</f>
        <v>0</v>
      </c>
      <c r="K284" s="172"/>
      <c r="L284" s="177"/>
      <c r="M284" s="178"/>
      <c r="N284" s="179"/>
      <c r="O284" s="179"/>
      <c r="P284" s="180">
        <f>SUM(P285:P348)</f>
        <v>0</v>
      </c>
      <c r="Q284" s="179"/>
      <c r="R284" s="180">
        <f>SUM(R285:R348)</f>
        <v>2.3862314100000002</v>
      </c>
      <c r="S284" s="179"/>
      <c r="T284" s="181">
        <f>SUM(T285:T348)</f>
        <v>0</v>
      </c>
      <c r="AR284" s="182" t="s">
        <v>89</v>
      </c>
      <c r="AT284" s="183" t="s">
        <v>80</v>
      </c>
      <c r="AU284" s="183" t="s">
        <v>89</v>
      </c>
      <c r="AY284" s="182" t="s">
        <v>128</v>
      </c>
      <c r="BK284" s="184">
        <f>SUM(BK285:BK348)</f>
        <v>0</v>
      </c>
    </row>
    <row r="285" spans="1:65" s="2" customFormat="1" ht="24.2" customHeight="1">
      <c r="A285" s="35"/>
      <c r="B285" s="36"/>
      <c r="C285" s="187" t="s">
        <v>7</v>
      </c>
      <c r="D285" s="187" t="s">
        <v>130</v>
      </c>
      <c r="E285" s="188" t="s">
        <v>319</v>
      </c>
      <c r="F285" s="189" t="s">
        <v>320</v>
      </c>
      <c r="G285" s="190" t="s">
        <v>321</v>
      </c>
      <c r="H285" s="191">
        <v>1</v>
      </c>
      <c r="I285" s="192"/>
      <c r="J285" s="193">
        <f>ROUND(I285*H285,2)</f>
        <v>0</v>
      </c>
      <c r="K285" s="189" t="s">
        <v>134</v>
      </c>
      <c r="L285" s="40"/>
      <c r="M285" s="194" t="s">
        <v>1</v>
      </c>
      <c r="N285" s="195" t="s">
        <v>46</v>
      </c>
      <c r="O285" s="72"/>
      <c r="P285" s="196">
        <f>O285*H285</f>
        <v>0</v>
      </c>
      <c r="Q285" s="196">
        <v>8.8639999999999997E-2</v>
      </c>
      <c r="R285" s="196">
        <f>Q285*H285</f>
        <v>8.8639999999999997E-2</v>
      </c>
      <c r="S285" s="196">
        <v>0</v>
      </c>
      <c r="T285" s="19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8" t="s">
        <v>135</v>
      </c>
      <c r="AT285" s="198" t="s">
        <v>130</v>
      </c>
      <c r="AU285" s="198" t="s">
        <v>91</v>
      </c>
      <c r="AY285" s="18" t="s">
        <v>128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8" t="s">
        <v>89</v>
      </c>
      <c r="BK285" s="199">
        <f>ROUND(I285*H285,2)</f>
        <v>0</v>
      </c>
      <c r="BL285" s="18" t="s">
        <v>135</v>
      </c>
      <c r="BM285" s="198" t="s">
        <v>322</v>
      </c>
    </row>
    <row r="286" spans="1:65" s="2" customFormat="1" ht="11.25">
      <c r="A286" s="35"/>
      <c r="B286" s="36"/>
      <c r="C286" s="37"/>
      <c r="D286" s="200" t="s">
        <v>137</v>
      </c>
      <c r="E286" s="37"/>
      <c r="F286" s="201" t="s">
        <v>323</v>
      </c>
      <c r="G286" s="37"/>
      <c r="H286" s="37"/>
      <c r="I286" s="202"/>
      <c r="J286" s="37"/>
      <c r="K286" s="37"/>
      <c r="L286" s="40"/>
      <c r="M286" s="203"/>
      <c r="N286" s="204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137</v>
      </c>
      <c r="AU286" s="18" t="s">
        <v>91</v>
      </c>
    </row>
    <row r="287" spans="1:65" s="2" customFormat="1" ht="16.5" customHeight="1">
      <c r="A287" s="35"/>
      <c r="B287" s="36"/>
      <c r="C287" s="250" t="s">
        <v>324</v>
      </c>
      <c r="D287" s="250" t="s">
        <v>292</v>
      </c>
      <c r="E287" s="251" t="s">
        <v>325</v>
      </c>
      <c r="F287" s="252" t="s">
        <v>326</v>
      </c>
      <c r="G287" s="253" t="s">
        <v>321</v>
      </c>
      <c r="H287" s="254">
        <v>1</v>
      </c>
      <c r="I287" s="255"/>
      <c r="J287" s="256">
        <f>ROUND(I287*H287,2)</f>
        <v>0</v>
      </c>
      <c r="K287" s="252" t="s">
        <v>1</v>
      </c>
      <c r="L287" s="257"/>
      <c r="M287" s="258" t="s">
        <v>1</v>
      </c>
      <c r="N287" s="259" t="s">
        <v>46</v>
      </c>
      <c r="O287" s="72"/>
      <c r="P287" s="196">
        <f>O287*H287</f>
        <v>0</v>
      </c>
      <c r="Q287" s="196">
        <v>0.107</v>
      </c>
      <c r="R287" s="196">
        <f>Q287*H287</f>
        <v>0.107</v>
      </c>
      <c r="S287" s="196">
        <v>0</v>
      </c>
      <c r="T287" s="19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8" t="s">
        <v>221</v>
      </c>
      <c r="AT287" s="198" t="s">
        <v>292</v>
      </c>
      <c r="AU287" s="198" t="s">
        <v>91</v>
      </c>
      <c r="AY287" s="18" t="s">
        <v>128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8" t="s">
        <v>89</v>
      </c>
      <c r="BK287" s="199">
        <f>ROUND(I287*H287,2)</f>
        <v>0</v>
      </c>
      <c r="BL287" s="18" t="s">
        <v>135</v>
      </c>
      <c r="BM287" s="198" t="s">
        <v>327</v>
      </c>
    </row>
    <row r="288" spans="1:65" s="2" customFormat="1" ht="16.5" customHeight="1">
      <c r="A288" s="35"/>
      <c r="B288" s="36"/>
      <c r="C288" s="187" t="s">
        <v>328</v>
      </c>
      <c r="D288" s="187" t="s">
        <v>130</v>
      </c>
      <c r="E288" s="188" t="s">
        <v>329</v>
      </c>
      <c r="F288" s="189" t="s">
        <v>330</v>
      </c>
      <c r="G288" s="190" t="s">
        <v>150</v>
      </c>
      <c r="H288" s="191">
        <v>20.893000000000001</v>
      </c>
      <c r="I288" s="192"/>
      <c r="J288" s="193">
        <f>ROUND(I288*H288,2)</f>
        <v>0</v>
      </c>
      <c r="K288" s="189" t="s">
        <v>134</v>
      </c>
      <c r="L288" s="40"/>
      <c r="M288" s="194" t="s">
        <v>1</v>
      </c>
      <c r="N288" s="195" t="s">
        <v>46</v>
      </c>
      <c r="O288" s="72"/>
      <c r="P288" s="196">
        <f>O288*H288</f>
        <v>0</v>
      </c>
      <c r="Q288" s="196">
        <v>0</v>
      </c>
      <c r="R288" s="196">
        <f>Q288*H288</f>
        <v>0</v>
      </c>
      <c r="S288" s="196">
        <v>0</v>
      </c>
      <c r="T288" s="19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8" t="s">
        <v>135</v>
      </c>
      <c r="AT288" s="198" t="s">
        <v>130</v>
      </c>
      <c r="AU288" s="198" t="s">
        <v>91</v>
      </c>
      <c r="AY288" s="18" t="s">
        <v>128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8" t="s">
        <v>89</v>
      </c>
      <c r="BK288" s="199">
        <f>ROUND(I288*H288,2)</f>
        <v>0</v>
      </c>
      <c r="BL288" s="18" t="s">
        <v>135</v>
      </c>
      <c r="BM288" s="198" t="s">
        <v>331</v>
      </c>
    </row>
    <row r="289" spans="1:65" s="2" customFormat="1" ht="11.25">
      <c r="A289" s="35"/>
      <c r="B289" s="36"/>
      <c r="C289" s="37"/>
      <c r="D289" s="200" t="s">
        <v>137</v>
      </c>
      <c r="E289" s="37"/>
      <c r="F289" s="201" t="s">
        <v>332</v>
      </c>
      <c r="G289" s="37"/>
      <c r="H289" s="37"/>
      <c r="I289" s="202"/>
      <c r="J289" s="37"/>
      <c r="K289" s="37"/>
      <c r="L289" s="40"/>
      <c r="M289" s="203"/>
      <c r="N289" s="204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137</v>
      </c>
      <c r="AU289" s="18" t="s">
        <v>91</v>
      </c>
    </row>
    <row r="290" spans="1:65" s="15" customFormat="1" ht="11.25">
      <c r="B290" s="228"/>
      <c r="C290" s="229"/>
      <c r="D290" s="207" t="s">
        <v>139</v>
      </c>
      <c r="E290" s="230" t="s">
        <v>1</v>
      </c>
      <c r="F290" s="231" t="s">
        <v>153</v>
      </c>
      <c r="G290" s="229"/>
      <c r="H290" s="230" t="s">
        <v>1</v>
      </c>
      <c r="I290" s="232"/>
      <c r="J290" s="229"/>
      <c r="K290" s="229"/>
      <c r="L290" s="233"/>
      <c r="M290" s="234"/>
      <c r="N290" s="235"/>
      <c r="O290" s="235"/>
      <c r="P290" s="235"/>
      <c r="Q290" s="235"/>
      <c r="R290" s="235"/>
      <c r="S290" s="235"/>
      <c r="T290" s="236"/>
      <c r="AT290" s="237" t="s">
        <v>139</v>
      </c>
      <c r="AU290" s="237" t="s">
        <v>91</v>
      </c>
      <c r="AV290" s="15" t="s">
        <v>89</v>
      </c>
      <c r="AW290" s="15" t="s">
        <v>35</v>
      </c>
      <c r="AX290" s="15" t="s">
        <v>81</v>
      </c>
      <c r="AY290" s="237" t="s">
        <v>128</v>
      </c>
    </row>
    <row r="291" spans="1:65" s="13" customFormat="1" ht="11.25">
      <c r="B291" s="205"/>
      <c r="C291" s="206"/>
      <c r="D291" s="207" t="s">
        <v>139</v>
      </c>
      <c r="E291" s="208" t="s">
        <v>1</v>
      </c>
      <c r="F291" s="209" t="s">
        <v>333</v>
      </c>
      <c r="G291" s="206"/>
      <c r="H291" s="210">
        <v>0.78300000000000003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139</v>
      </c>
      <c r="AU291" s="216" t="s">
        <v>91</v>
      </c>
      <c r="AV291" s="13" t="s">
        <v>91</v>
      </c>
      <c r="AW291" s="13" t="s">
        <v>35</v>
      </c>
      <c r="AX291" s="13" t="s">
        <v>81</v>
      </c>
      <c r="AY291" s="216" t="s">
        <v>128</v>
      </c>
    </row>
    <row r="292" spans="1:65" s="13" customFormat="1" ht="11.25">
      <c r="B292" s="205"/>
      <c r="C292" s="206"/>
      <c r="D292" s="207" t="s">
        <v>139</v>
      </c>
      <c r="E292" s="208" t="s">
        <v>1</v>
      </c>
      <c r="F292" s="209" t="s">
        <v>334</v>
      </c>
      <c r="G292" s="206"/>
      <c r="H292" s="210">
        <v>1.044</v>
      </c>
      <c r="I292" s="211"/>
      <c r="J292" s="206"/>
      <c r="K292" s="206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139</v>
      </c>
      <c r="AU292" s="216" t="s">
        <v>91</v>
      </c>
      <c r="AV292" s="13" t="s">
        <v>91</v>
      </c>
      <c r="AW292" s="13" t="s">
        <v>35</v>
      </c>
      <c r="AX292" s="13" t="s">
        <v>81</v>
      </c>
      <c r="AY292" s="216" t="s">
        <v>128</v>
      </c>
    </row>
    <row r="293" spans="1:65" s="15" customFormat="1" ht="11.25">
      <c r="B293" s="228"/>
      <c r="C293" s="229"/>
      <c r="D293" s="207" t="s">
        <v>139</v>
      </c>
      <c r="E293" s="230" t="s">
        <v>1</v>
      </c>
      <c r="F293" s="231" t="s">
        <v>161</v>
      </c>
      <c r="G293" s="229"/>
      <c r="H293" s="230" t="s">
        <v>1</v>
      </c>
      <c r="I293" s="232"/>
      <c r="J293" s="229"/>
      <c r="K293" s="229"/>
      <c r="L293" s="233"/>
      <c r="M293" s="234"/>
      <c r="N293" s="235"/>
      <c r="O293" s="235"/>
      <c r="P293" s="235"/>
      <c r="Q293" s="235"/>
      <c r="R293" s="235"/>
      <c r="S293" s="235"/>
      <c r="T293" s="236"/>
      <c r="AT293" s="237" t="s">
        <v>139</v>
      </c>
      <c r="AU293" s="237" t="s">
        <v>91</v>
      </c>
      <c r="AV293" s="15" t="s">
        <v>89</v>
      </c>
      <c r="AW293" s="15" t="s">
        <v>35</v>
      </c>
      <c r="AX293" s="15" t="s">
        <v>81</v>
      </c>
      <c r="AY293" s="237" t="s">
        <v>128</v>
      </c>
    </row>
    <row r="294" spans="1:65" s="13" customFormat="1" ht="11.25">
      <c r="B294" s="205"/>
      <c r="C294" s="206"/>
      <c r="D294" s="207" t="s">
        <v>139</v>
      </c>
      <c r="E294" s="208" t="s">
        <v>1</v>
      </c>
      <c r="F294" s="209" t="s">
        <v>335</v>
      </c>
      <c r="G294" s="206"/>
      <c r="H294" s="210">
        <v>10.872</v>
      </c>
      <c r="I294" s="211"/>
      <c r="J294" s="206"/>
      <c r="K294" s="206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139</v>
      </c>
      <c r="AU294" s="216" t="s">
        <v>91</v>
      </c>
      <c r="AV294" s="13" t="s">
        <v>91</v>
      </c>
      <c r="AW294" s="13" t="s">
        <v>35</v>
      </c>
      <c r="AX294" s="13" t="s">
        <v>81</v>
      </c>
      <c r="AY294" s="216" t="s">
        <v>128</v>
      </c>
    </row>
    <row r="295" spans="1:65" s="15" customFormat="1" ht="11.25">
      <c r="B295" s="228"/>
      <c r="C295" s="229"/>
      <c r="D295" s="207" t="s">
        <v>139</v>
      </c>
      <c r="E295" s="230" t="s">
        <v>1</v>
      </c>
      <c r="F295" s="231" t="s">
        <v>336</v>
      </c>
      <c r="G295" s="229"/>
      <c r="H295" s="230" t="s">
        <v>1</v>
      </c>
      <c r="I295" s="232"/>
      <c r="J295" s="229"/>
      <c r="K295" s="229"/>
      <c r="L295" s="233"/>
      <c r="M295" s="234"/>
      <c r="N295" s="235"/>
      <c r="O295" s="235"/>
      <c r="P295" s="235"/>
      <c r="Q295" s="235"/>
      <c r="R295" s="235"/>
      <c r="S295" s="235"/>
      <c r="T295" s="236"/>
      <c r="AT295" s="237" t="s">
        <v>139</v>
      </c>
      <c r="AU295" s="237" t="s">
        <v>91</v>
      </c>
      <c r="AV295" s="15" t="s">
        <v>89</v>
      </c>
      <c r="AW295" s="15" t="s">
        <v>35</v>
      </c>
      <c r="AX295" s="15" t="s">
        <v>81</v>
      </c>
      <c r="AY295" s="237" t="s">
        <v>128</v>
      </c>
    </row>
    <row r="296" spans="1:65" s="13" customFormat="1" ht="11.25">
      <c r="B296" s="205"/>
      <c r="C296" s="206"/>
      <c r="D296" s="207" t="s">
        <v>139</v>
      </c>
      <c r="E296" s="208" t="s">
        <v>1</v>
      </c>
      <c r="F296" s="209" t="s">
        <v>337</v>
      </c>
      <c r="G296" s="206"/>
      <c r="H296" s="210">
        <v>6.75</v>
      </c>
      <c r="I296" s="211"/>
      <c r="J296" s="206"/>
      <c r="K296" s="206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139</v>
      </c>
      <c r="AU296" s="216" t="s">
        <v>91</v>
      </c>
      <c r="AV296" s="13" t="s">
        <v>91</v>
      </c>
      <c r="AW296" s="13" t="s">
        <v>35</v>
      </c>
      <c r="AX296" s="13" t="s">
        <v>81</v>
      </c>
      <c r="AY296" s="216" t="s">
        <v>128</v>
      </c>
    </row>
    <row r="297" spans="1:65" s="15" customFormat="1" ht="11.25">
      <c r="B297" s="228"/>
      <c r="C297" s="229"/>
      <c r="D297" s="207" t="s">
        <v>139</v>
      </c>
      <c r="E297" s="230" t="s">
        <v>1</v>
      </c>
      <c r="F297" s="231" t="s">
        <v>338</v>
      </c>
      <c r="G297" s="229"/>
      <c r="H297" s="230" t="s">
        <v>1</v>
      </c>
      <c r="I297" s="232"/>
      <c r="J297" s="229"/>
      <c r="K297" s="229"/>
      <c r="L297" s="233"/>
      <c r="M297" s="234"/>
      <c r="N297" s="235"/>
      <c r="O297" s="235"/>
      <c r="P297" s="235"/>
      <c r="Q297" s="235"/>
      <c r="R297" s="235"/>
      <c r="S297" s="235"/>
      <c r="T297" s="236"/>
      <c r="AT297" s="237" t="s">
        <v>139</v>
      </c>
      <c r="AU297" s="237" t="s">
        <v>91</v>
      </c>
      <c r="AV297" s="15" t="s">
        <v>89</v>
      </c>
      <c r="AW297" s="15" t="s">
        <v>35</v>
      </c>
      <c r="AX297" s="15" t="s">
        <v>81</v>
      </c>
      <c r="AY297" s="237" t="s">
        <v>128</v>
      </c>
    </row>
    <row r="298" spans="1:65" s="13" customFormat="1" ht="11.25">
      <c r="B298" s="205"/>
      <c r="C298" s="206"/>
      <c r="D298" s="207" t="s">
        <v>139</v>
      </c>
      <c r="E298" s="208" t="s">
        <v>1</v>
      </c>
      <c r="F298" s="209" t="s">
        <v>339</v>
      </c>
      <c r="G298" s="206"/>
      <c r="H298" s="210">
        <v>1.444</v>
      </c>
      <c r="I298" s="211"/>
      <c r="J298" s="206"/>
      <c r="K298" s="206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139</v>
      </c>
      <c r="AU298" s="216" t="s">
        <v>91</v>
      </c>
      <c r="AV298" s="13" t="s">
        <v>91</v>
      </c>
      <c r="AW298" s="13" t="s">
        <v>35</v>
      </c>
      <c r="AX298" s="13" t="s">
        <v>81</v>
      </c>
      <c r="AY298" s="216" t="s">
        <v>128</v>
      </c>
    </row>
    <row r="299" spans="1:65" s="14" customFormat="1" ht="11.25">
      <c r="B299" s="217"/>
      <c r="C299" s="218"/>
      <c r="D299" s="207" t="s">
        <v>139</v>
      </c>
      <c r="E299" s="219" t="s">
        <v>1</v>
      </c>
      <c r="F299" s="220" t="s">
        <v>142</v>
      </c>
      <c r="G299" s="218"/>
      <c r="H299" s="221">
        <v>20.892999999999997</v>
      </c>
      <c r="I299" s="222"/>
      <c r="J299" s="218"/>
      <c r="K299" s="218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139</v>
      </c>
      <c r="AU299" s="227" t="s">
        <v>91</v>
      </c>
      <c r="AV299" s="14" t="s">
        <v>135</v>
      </c>
      <c r="AW299" s="14" t="s">
        <v>35</v>
      </c>
      <c r="AX299" s="14" t="s">
        <v>89</v>
      </c>
      <c r="AY299" s="227" t="s">
        <v>128</v>
      </c>
    </row>
    <row r="300" spans="1:65" s="2" customFormat="1" ht="21.75" customHeight="1">
      <c r="A300" s="35"/>
      <c r="B300" s="36"/>
      <c r="C300" s="187" t="s">
        <v>340</v>
      </c>
      <c r="D300" s="187" t="s">
        <v>130</v>
      </c>
      <c r="E300" s="188" t="s">
        <v>341</v>
      </c>
      <c r="F300" s="189" t="s">
        <v>342</v>
      </c>
      <c r="G300" s="190" t="s">
        <v>321</v>
      </c>
      <c r="H300" s="191">
        <v>8</v>
      </c>
      <c r="I300" s="192"/>
      <c r="J300" s="193">
        <f>ROUND(I300*H300,2)</f>
        <v>0</v>
      </c>
      <c r="K300" s="189" t="s">
        <v>134</v>
      </c>
      <c r="L300" s="40"/>
      <c r="M300" s="194" t="s">
        <v>1</v>
      </c>
      <c r="N300" s="195" t="s">
        <v>46</v>
      </c>
      <c r="O300" s="72"/>
      <c r="P300" s="196">
        <f>O300*H300</f>
        <v>0</v>
      </c>
      <c r="Q300" s="196">
        <v>0.22394</v>
      </c>
      <c r="R300" s="196">
        <f>Q300*H300</f>
        <v>1.79152</v>
      </c>
      <c r="S300" s="196">
        <v>0</v>
      </c>
      <c r="T300" s="19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8" t="s">
        <v>135</v>
      </c>
      <c r="AT300" s="198" t="s">
        <v>130</v>
      </c>
      <c r="AU300" s="198" t="s">
        <v>91</v>
      </c>
      <c r="AY300" s="18" t="s">
        <v>128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8" t="s">
        <v>89</v>
      </c>
      <c r="BK300" s="199">
        <f>ROUND(I300*H300,2)</f>
        <v>0</v>
      </c>
      <c r="BL300" s="18" t="s">
        <v>135</v>
      </c>
      <c r="BM300" s="198" t="s">
        <v>343</v>
      </c>
    </row>
    <row r="301" spans="1:65" s="2" customFormat="1" ht="11.25">
      <c r="A301" s="35"/>
      <c r="B301" s="36"/>
      <c r="C301" s="37"/>
      <c r="D301" s="200" t="s">
        <v>137</v>
      </c>
      <c r="E301" s="37"/>
      <c r="F301" s="201" t="s">
        <v>344</v>
      </c>
      <c r="G301" s="37"/>
      <c r="H301" s="37"/>
      <c r="I301" s="202"/>
      <c r="J301" s="37"/>
      <c r="K301" s="37"/>
      <c r="L301" s="40"/>
      <c r="M301" s="203"/>
      <c r="N301" s="204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137</v>
      </c>
      <c r="AU301" s="18" t="s">
        <v>91</v>
      </c>
    </row>
    <row r="302" spans="1:65" s="15" customFormat="1" ht="11.25">
      <c r="B302" s="228"/>
      <c r="C302" s="229"/>
      <c r="D302" s="207" t="s">
        <v>139</v>
      </c>
      <c r="E302" s="230" t="s">
        <v>1</v>
      </c>
      <c r="F302" s="231" t="s">
        <v>345</v>
      </c>
      <c r="G302" s="229"/>
      <c r="H302" s="230" t="s">
        <v>1</v>
      </c>
      <c r="I302" s="232"/>
      <c r="J302" s="229"/>
      <c r="K302" s="229"/>
      <c r="L302" s="233"/>
      <c r="M302" s="234"/>
      <c r="N302" s="235"/>
      <c r="O302" s="235"/>
      <c r="P302" s="235"/>
      <c r="Q302" s="235"/>
      <c r="R302" s="235"/>
      <c r="S302" s="235"/>
      <c r="T302" s="236"/>
      <c r="AT302" s="237" t="s">
        <v>139</v>
      </c>
      <c r="AU302" s="237" t="s">
        <v>91</v>
      </c>
      <c r="AV302" s="15" t="s">
        <v>89</v>
      </c>
      <c r="AW302" s="15" t="s">
        <v>35</v>
      </c>
      <c r="AX302" s="15" t="s">
        <v>81</v>
      </c>
      <c r="AY302" s="237" t="s">
        <v>128</v>
      </c>
    </row>
    <row r="303" spans="1:65" s="13" customFormat="1" ht="11.25">
      <c r="B303" s="205"/>
      <c r="C303" s="206"/>
      <c r="D303" s="207" t="s">
        <v>139</v>
      </c>
      <c r="E303" s="208" t="s">
        <v>1</v>
      </c>
      <c r="F303" s="209" t="s">
        <v>346</v>
      </c>
      <c r="G303" s="206"/>
      <c r="H303" s="210">
        <v>1</v>
      </c>
      <c r="I303" s="211"/>
      <c r="J303" s="206"/>
      <c r="K303" s="206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139</v>
      </c>
      <c r="AU303" s="216" t="s">
        <v>91</v>
      </c>
      <c r="AV303" s="13" t="s">
        <v>91</v>
      </c>
      <c r="AW303" s="13" t="s">
        <v>35</v>
      </c>
      <c r="AX303" s="13" t="s">
        <v>81</v>
      </c>
      <c r="AY303" s="216" t="s">
        <v>128</v>
      </c>
    </row>
    <row r="304" spans="1:65" s="15" customFormat="1" ht="11.25">
      <c r="B304" s="228"/>
      <c r="C304" s="229"/>
      <c r="D304" s="207" t="s">
        <v>139</v>
      </c>
      <c r="E304" s="230" t="s">
        <v>1</v>
      </c>
      <c r="F304" s="231" t="s">
        <v>347</v>
      </c>
      <c r="G304" s="229"/>
      <c r="H304" s="230" t="s">
        <v>1</v>
      </c>
      <c r="I304" s="232"/>
      <c r="J304" s="229"/>
      <c r="K304" s="229"/>
      <c r="L304" s="233"/>
      <c r="M304" s="234"/>
      <c r="N304" s="235"/>
      <c r="O304" s="235"/>
      <c r="P304" s="235"/>
      <c r="Q304" s="235"/>
      <c r="R304" s="235"/>
      <c r="S304" s="235"/>
      <c r="T304" s="236"/>
      <c r="AT304" s="237" t="s">
        <v>139</v>
      </c>
      <c r="AU304" s="237" t="s">
        <v>91</v>
      </c>
      <c r="AV304" s="15" t="s">
        <v>89</v>
      </c>
      <c r="AW304" s="15" t="s">
        <v>35</v>
      </c>
      <c r="AX304" s="15" t="s">
        <v>81</v>
      </c>
      <c r="AY304" s="237" t="s">
        <v>128</v>
      </c>
    </row>
    <row r="305" spans="1:65" s="13" customFormat="1" ht="11.25">
      <c r="B305" s="205"/>
      <c r="C305" s="206"/>
      <c r="D305" s="207" t="s">
        <v>139</v>
      </c>
      <c r="E305" s="208" t="s">
        <v>1</v>
      </c>
      <c r="F305" s="209" t="s">
        <v>348</v>
      </c>
      <c r="G305" s="206"/>
      <c r="H305" s="210">
        <v>1</v>
      </c>
      <c r="I305" s="211"/>
      <c r="J305" s="206"/>
      <c r="K305" s="206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139</v>
      </c>
      <c r="AU305" s="216" t="s">
        <v>91</v>
      </c>
      <c r="AV305" s="13" t="s">
        <v>91</v>
      </c>
      <c r="AW305" s="13" t="s">
        <v>35</v>
      </c>
      <c r="AX305" s="13" t="s">
        <v>81</v>
      </c>
      <c r="AY305" s="216" t="s">
        <v>128</v>
      </c>
    </row>
    <row r="306" spans="1:65" s="15" customFormat="1" ht="11.25">
      <c r="B306" s="228"/>
      <c r="C306" s="229"/>
      <c r="D306" s="207" t="s">
        <v>139</v>
      </c>
      <c r="E306" s="230" t="s">
        <v>1</v>
      </c>
      <c r="F306" s="231" t="s">
        <v>349</v>
      </c>
      <c r="G306" s="229"/>
      <c r="H306" s="230" t="s">
        <v>1</v>
      </c>
      <c r="I306" s="232"/>
      <c r="J306" s="229"/>
      <c r="K306" s="229"/>
      <c r="L306" s="233"/>
      <c r="M306" s="234"/>
      <c r="N306" s="235"/>
      <c r="O306" s="235"/>
      <c r="P306" s="235"/>
      <c r="Q306" s="235"/>
      <c r="R306" s="235"/>
      <c r="S306" s="235"/>
      <c r="T306" s="236"/>
      <c r="AT306" s="237" t="s">
        <v>139</v>
      </c>
      <c r="AU306" s="237" t="s">
        <v>91</v>
      </c>
      <c r="AV306" s="15" t="s">
        <v>89</v>
      </c>
      <c r="AW306" s="15" t="s">
        <v>35</v>
      </c>
      <c r="AX306" s="15" t="s">
        <v>81</v>
      </c>
      <c r="AY306" s="237" t="s">
        <v>128</v>
      </c>
    </row>
    <row r="307" spans="1:65" s="13" customFormat="1" ht="11.25">
      <c r="B307" s="205"/>
      <c r="C307" s="206"/>
      <c r="D307" s="207" t="s">
        <v>139</v>
      </c>
      <c r="E307" s="208" t="s">
        <v>1</v>
      </c>
      <c r="F307" s="209" t="s">
        <v>350</v>
      </c>
      <c r="G307" s="206"/>
      <c r="H307" s="210">
        <v>2</v>
      </c>
      <c r="I307" s="211"/>
      <c r="J307" s="206"/>
      <c r="K307" s="206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139</v>
      </c>
      <c r="AU307" s="216" t="s">
        <v>91</v>
      </c>
      <c r="AV307" s="13" t="s">
        <v>91</v>
      </c>
      <c r="AW307" s="13" t="s">
        <v>35</v>
      </c>
      <c r="AX307" s="13" t="s">
        <v>81</v>
      </c>
      <c r="AY307" s="216" t="s">
        <v>128</v>
      </c>
    </row>
    <row r="308" spans="1:65" s="15" customFormat="1" ht="11.25">
      <c r="B308" s="228"/>
      <c r="C308" s="229"/>
      <c r="D308" s="207" t="s">
        <v>139</v>
      </c>
      <c r="E308" s="230" t="s">
        <v>1</v>
      </c>
      <c r="F308" s="231" t="s">
        <v>351</v>
      </c>
      <c r="G308" s="229"/>
      <c r="H308" s="230" t="s">
        <v>1</v>
      </c>
      <c r="I308" s="232"/>
      <c r="J308" s="229"/>
      <c r="K308" s="229"/>
      <c r="L308" s="233"/>
      <c r="M308" s="234"/>
      <c r="N308" s="235"/>
      <c r="O308" s="235"/>
      <c r="P308" s="235"/>
      <c r="Q308" s="235"/>
      <c r="R308" s="235"/>
      <c r="S308" s="235"/>
      <c r="T308" s="236"/>
      <c r="AT308" s="237" t="s">
        <v>139</v>
      </c>
      <c r="AU308" s="237" t="s">
        <v>91</v>
      </c>
      <c r="AV308" s="15" t="s">
        <v>89</v>
      </c>
      <c r="AW308" s="15" t="s">
        <v>35</v>
      </c>
      <c r="AX308" s="15" t="s">
        <v>81</v>
      </c>
      <c r="AY308" s="237" t="s">
        <v>128</v>
      </c>
    </row>
    <row r="309" spans="1:65" s="13" customFormat="1" ht="11.25">
      <c r="B309" s="205"/>
      <c r="C309" s="206"/>
      <c r="D309" s="207" t="s">
        <v>139</v>
      </c>
      <c r="E309" s="208" t="s">
        <v>1</v>
      </c>
      <c r="F309" s="209" t="s">
        <v>348</v>
      </c>
      <c r="G309" s="206"/>
      <c r="H309" s="210">
        <v>1</v>
      </c>
      <c r="I309" s="211"/>
      <c r="J309" s="206"/>
      <c r="K309" s="206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139</v>
      </c>
      <c r="AU309" s="216" t="s">
        <v>91</v>
      </c>
      <c r="AV309" s="13" t="s">
        <v>91</v>
      </c>
      <c r="AW309" s="13" t="s">
        <v>35</v>
      </c>
      <c r="AX309" s="13" t="s">
        <v>81</v>
      </c>
      <c r="AY309" s="216" t="s">
        <v>128</v>
      </c>
    </row>
    <row r="310" spans="1:65" s="13" customFormat="1" ht="11.25">
      <c r="B310" s="205"/>
      <c r="C310" s="206"/>
      <c r="D310" s="207" t="s">
        <v>139</v>
      </c>
      <c r="E310" s="208" t="s">
        <v>1</v>
      </c>
      <c r="F310" s="209" t="s">
        <v>352</v>
      </c>
      <c r="G310" s="206"/>
      <c r="H310" s="210">
        <v>1</v>
      </c>
      <c r="I310" s="211"/>
      <c r="J310" s="206"/>
      <c r="K310" s="206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139</v>
      </c>
      <c r="AU310" s="216" t="s">
        <v>91</v>
      </c>
      <c r="AV310" s="13" t="s">
        <v>91</v>
      </c>
      <c r="AW310" s="13" t="s">
        <v>35</v>
      </c>
      <c r="AX310" s="13" t="s">
        <v>81</v>
      </c>
      <c r="AY310" s="216" t="s">
        <v>128</v>
      </c>
    </row>
    <row r="311" spans="1:65" s="13" customFormat="1" ht="11.25">
      <c r="B311" s="205"/>
      <c r="C311" s="206"/>
      <c r="D311" s="207" t="s">
        <v>139</v>
      </c>
      <c r="E311" s="208" t="s">
        <v>1</v>
      </c>
      <c r="F311" s="209" t="s">
        <v>353</v>
      </c>
      <c r="G311" s="206"/>
      <c r="H311" s="210">
        <v>2</v>
      </c>
      <c r="I311" s="211"/>
      <c r="J311" s="206"/>
      <c r="K311" s="206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139</v>
      </c>
      <c r="AU311" s="216" t="s">
        <v>91</v>
      </c>
      <c r="AV311" s="13" t="s">
        <v>91</v>
      </c>
      <c r="AW311" s="13" t="s">
        <v>35</v>
      </c>
      <c r="AX311" s="13" t="s">
        <v>81</v>
      </c>
      <c r="AY311" s="216" t="s">
        <v>128</v>
      </c>
    </row>
    <row r="312" spans="1:65" s="14" customFormat="1" ht="11.25">
      <c r="B312" s="217"/>
      <c r="C312" s="218"/>
      <c r="D312" s="207" t="s">
        <v>139</v>
      </c>
      <c r="E312" s="219" t="s">
        <v>1</v>
      </c>
      <c r="F312" s="220" t="s">
        <v>142</v>
      </c>
      <c r="G312" s="218"/>
      <c r="H312" s="221">
        <v>8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139</v>
      </c>
      <c r="AU312" s="227" t="s">
        <v>91</v>
      </c>
      <c r="AV312" s="14" t="s">
        <v>135</v>
      </c>
      <c r="AW312" s="14" t="s">
        <v>35</v>
      </c>
      <c r="AX312" s="14" t="s">
        <v>89</v>
      </c>
      <c r="AY312" s="227" t="s">
        <v>128</v>
      </c>
    </row>
    <row r="313" spans="1:65" s="2" customFormat="1" ht="24.2" customHeight="1">
      <c r="A313" s="35"/>
      <c r="B313" s="36"/>
      <c r="C313" s="250" t="s">
        <v>354</v>
      </c>
      <c r="D313" s="250" t="s">
        <v>292</v>
      </c>
      <c r="E313" s="251" t="s">
        <v>355</v>
      </c>
      <c r="F313" s="252" t="s">
        <v>356</v>
      </c>
      <c r="G313" s="253" t="s">
        <v>321</v>
      </c>
      <c r="H313" s="254">
        <v>1</v>
      </c>
      <c r="I313" s="255"/>
      <c r="J313" s="256">
        <f>ROUND(I313*H313,2)</f>
        <v>0</v>
      </c>
      <c r="K313" s="252" t="s">
        <v>134</v>
      </c>
      <c r="L313" s="257"/>
      <c r="M313" s="258" t="s">
        <v>1</v>
      </c>
      <c r="N313" s="259" t="s">
        <v>46</v>
      </c>
      <c r="O313" s="72"/>
      <c r="P313" s="196">
        <f>O313*H313</f>
        <v>0</v>
      </c>
      <c r="Q313" s="196">
        <v>2.3E-2</v>
      </c>
      <c r="R313" s="196">
        <f>Q313*H313</f>
        <v>2.3E-2</v>
      </c>
      <c r="S313" s="196">
        <v>0</v>
      </c>
      <c r="T313" s="19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8" t="s">
        <v>221</v>
      </c>
      <c r="AT313" s="198" t="s">
        <v>292</v>
      </c>
      <c r="AU313" s="198" t="s">
        <v>91</v>
      </c>
      <c r="AY313" s="18" t="s">
        <v>128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8" t="s">
        <v>89</v>
      </c>
      <c r="BK313" s="199">
        <f>ROUND(I313*H313,2)</f>
        <v>0</v>
      </c>
      <c r="BL313" s="18" t="s">
        <v>135</v>
      </c>
      <c r="BM313" s="198" t="s">
        <v>357</v>
      </c>
    </row>
    <row r="314" spans="1:65" s="15" customFormat="1" ht="11.25">
      <c r="B314" s="228"/>
      <c r="C314" s="229"/>
      <c r="D314" s="207" t="s">
        <v>139</v>
      </c>
      <c r="E314" s="230" t="s">
        <v>1</v>
      </c>
      <c r="F314" s="231" t="s">
        <v>358</v>
      </c>
      <c r="G314" s="229"/>
      <c r="H314" s="230" t="s">
        <v>1</v>
      </c>
      <c r="I314" s="232"/>
      <c r="J314" s="229"/>
      <c r="K314" s="229"/>
      <c r="L314" s="233"/>
      <c r="M314" s="234"/>
      <c r="N314" s="235"/>
      <c r="O314" s="235"/>
      <c r="P314" s="235"/>
      <c r="Q314" s="235"/>
      <c r="R314" s="235"/>
      <c r="S314" s="235"/>
      <c r="T314" s="236"/>
      <c r="AT314" s="237" t="s">
        <v>139</v>
      </c>
      <c r="AU314" s="237" t="s">
        <v>91</v>
      </c>
      <c r="AV314" s="15" t="s">
        <v>89</v>
      </c>
      <c r="AW314" s="15" t="s">
        <v>35</v>
      </c>
      <c r="AX314" s="15" t="s">
        <v>81</v>
      </c>
      <c r="AY314" s="237" t="s">
        <v>128</v>
      </c>
    </row>
    <row r="315" spans="1:65" s="13" customFormat="1" ht="11.25">
      <c r="B315" s="205"/>
      <c r="C315" s="206"/>
      <c r="D315" s="207" t="s">
        <v>139</v>
      </c>
      <c r="E315" s="208" t="s">
        <v>1</v>
      </c>
      <c r="F315" s="209" t="s">
        <v>89</v>
      </c>
      <c r="G315" s="206"/>
      <c r="H315" s="210">
        <v>1</v>
      </c>
      <c r="I315" s="211"/>
      <c r="J315" s="206"/>
      <c r="K315" s="206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139</v>
      </c>
      <c r="AU315" s="216" t="s">
        <v>91</v>
      </c>
      <c r="AV315" s="13" t="s">
        <v>91</v>
      </c>
      <c r="AW315" s="13" t="s">
        <v>35</v>
      </c>
      <c r="AX315" s="13" t="s">
        <v>81</v>
      </c>
      <c r="AY315" s="216" t="s">
        <v>128</v>
      </c>
    </row>
    <row r="316" spans="1:65" s="14" customFormat="1" ht="11.25">
      <c r="B316" s="217"/>
      <c r="C316" s="218"/>
      <c r="D316" s="207" t="s">
        <v>139</v>
      </c>
      <c r="E316" s="219" t="s">
        <v>1</v>
      </c>
      <c r="F316" s="220" t="s">
        <v>142</v>
      </c>
      <c r="G316" s="218"/>
      <c r="H316" s="221">
        <v>1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139</v>
      </c>
      <c r="AU316" s="227" t="s">
        <v>91</v>
      </c>
      <c r="AV316" s="14" t="s">
        <v>135</v>
      </c>
      <c r="AW316" s="14" t="s">
        <v>35</v>
      </c>
      <c r="AX316" s="14" t="s">
        <v>89</v>
      </c>
      <c r="AY316" s="227" t="s">
        <v>128</v>
      </c>
    </row>
    <row r="317" spans="1:65" s="2" customFormat="1" ht="24.2" customHeight="1">
      <c r="A317" s="35"/>
      <c r="B317" s="36"/>
      <c r="C317" s="250" t="s">
        <v>359</v>
      </c>
      <c r="D317" s="250" t="s">
        <v>292</v>
      </c>
      <c r="E317" s="251" t="s">
        <v>360</v>
      </c>
      <c r="F317" s="252" t="s">
        <v>361</v>
      </c>
      <c r="G317" s="253" t="s">
        <v>321</v>
      </c>
      <c r="H317" s="254">
        <v>1</v>
      </c>
      <c r="I317" s="255"/>
      <c r="J317" s="256">
        <f>ROUND(I317*H317,2)</f>
        <v>0</v>
      </c>
      <c r="K317" s="252" t="s">
        <v>134</v>
      </c>
      <c r="L317" s="257"/>
      <c r="M317" s="258" t="s">
        <v>1</v>
      </c>
      <c r="N317" s="259" t="s">
        <v>46</v>
      </c>
      <c r="O317" s="72"/>
      <c r="P317" s="196">
        <f>O317*H317</f>
        <v>0</v>
      </c>
      <c r="Q317" s="196">
        <v>3.3000000000000002E-2</v>
      </c>
      <c r="R317" s="196">
        <f>Q317*H317</f>
        <v>3.3000000000000002E-2</v>
      </c>
      <c r="S317" s="196">
        <v>0</v>
      </c>
      <c r="T317" s="19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8" t="s">
        <v>221</v>
      </c>
      <c r="AT317" s="198" t="s">
        <v>292</v>
      </c>
      <c r="AU317" s="198" t="s">
        <v>91</v>
      </c>
      <c r="AY317" s="18" t="s">
        <v>128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8" t="s">
        <v>89</v>
      </c>
      <c r="BK317" s="199">
        <f>ROUND(I317*H317,2)</f>
        <v>0</v>
      </c>
      <c r="BL317" s="18" t="s">
        <v>135</v>
      </c>
      <c r="BM317" s="198" t="s">
        <v>362</v>
      </c>
    </row>
    <row r="318" spans="1:65" s="15" customFormat="1" ht="11.25">
      <c r="B318" s="228"/>
      <c r="C318" s="229"/>
      <c r="D318" s="207" t="s">
        <v>139</v>
      </c>
      <c r="E318" s="230" t="s">
        <v>1</v>
      </c>
      <c r="F318" s="231" t="s">
        <v>363</v>
      </c>
      <c r="G318" s="229"/>
      <c r="H318" s="230" t="s">
        <v>1</v>
      </c>
      <c r="I318" s="232"/>
      <c r="J318" s="229"/>
      <c r="K318" s="229"/>
      <c r="L318" s="233"/>
      <c r="M318" s="234"/>
      <c r="N318" s="235"/>
      <c r="O318" s="235"/>
      <c r="P318" s="235"/>
      <c r="Q318" s="235"/>
      <c r="R318" s="235"/>
      <c r="S318" s="235"/>
      <c r="T318" s="236"/>
      <c r="AT318" s="237" t="s">
        <v>139</v>
      </c>
      <c r="AU318" s="237" t="s">
        <v>91</v>
      </c>
      <c r="AV318" s="15" t="s">
        <v>89</v>
      </c>
      <c r="AW318" s="15" t="s">
        <v>35</v>
      </c>
      <c r="AX318" s="15" t="s">
        <v>81</v>
      </c>
      <c r="AY318" s="237" t="s">
        <v>128</v>
      </c>
    </row>
    <row r="319" spans="1:65" s="13" customFormat="1" ht="11.25">
      <c r="B319" s="205"/>
      <c r="C319" s="206"/>
      <c r="D319" s="207" t="s">
        <v>139</v>
      </c>
      <c r="E319" s="208" t="s">
        <v>1</v>
      </c>
      <c r="F319" s="209" t="s">
        <v>89</v>
      </c>
      <c r="G319" s="206"/>
      <c r="H319" s="210">
        <v>1</v>
      </c>
      <c r="I319" s="211"/>
      <c r="J319" s="206"/>
      <c r="K319" s="206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139</v>
      </c>
      <c r="AU319" s="216" t="s">
        <v>91</v>
      </c>
      <c r="AV319" s="13" t="s">
        <v>91</v>
      </c>
      <c r="AW319" s="13" t="s">
        <v>35</v>
      </c>
      <c r="AX319" s="13" t="s">
        <v>81</v>
      </c>
      <c r="AY319" s="216" t="s">
        <v>128</v>
      </c>
    </row>
    <row r="320" spans="1:65" s="14" customFormat="1" ht="11.25">
      <c r="B320" s="217"/>
      <c r="C320" s="218"/>
      <c r="D320" s="207" t="s">
        <v>139</v>
      </c>
      <c r="E320" s="219" t="s">
        <v>1</v>
      </c>
      <c r="F320" s="220" t="s">
        <v>142</v>
      </c>
      <c r="G320" s="218"/>
      <c r="H320" s="221">
        <v>1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139</v>
      </c>
      <c r="AU320" s="227" t="s">
        <v>91</v>
      </c>
      <c r="AV320" s="14" t="s">
        <v>135</v>
      </c>
      <c r="AW320" s="14" t="s">
        <v>35</v>
      </c>
      <c r="AX320" s="14" t="s">
        <v>89</v>
      </c>
      <c r="AY320" s="227" t="s">
        <v>128</v>
      </c>
    </row>
    <row r="321" spans="1:65" s="2" customFormat="1" ht="24.2" customHeight="1">
      <c r="A321" s="35"/>
      <c r="B321" s="36"/>
      <c r="C321" s="250" t="s">
        <v>364</v>
      </c>
      <c r="D321" s="250" t="s">
        <v>292</v>
      </c>
      <c r="E321" s="251" t="s">
        <v>365</v>
      </c>
      <c r="F321" s="252" t="s">
        <v>366</v>
      </c>
      <c r="G321" s="253" t="s">
        <v>321</v>
      </c>
      <c r="H321" s="254">
        <v>2</v>
      </c>
      <c r="I321" s="255"/>
      <c r="J321" s="256">
        <f>ROUND(I321*H321,2)</f>
        <v>0</v>
      </c>
      <c r="K321" s="252" t="s">
        <v>134</v>
      </c>
      <c r="L321" s="257"/>
      <c r="M321" s="258" t="s">
        <v>1</v>
      </c>
      <c r="N321" s="259" t="s">
        <v>46</v>
      </c>
      <c r="O321" s="72"/>
      <c r="P321" s="196">
        <f>O321*H321</f>
        <v>0</v>
      </c>
      <c r="Q321" s="196">
        <v>4.3999999999999997E-2</v>
      </c>
      <c r="R321" s="196">
        <f>Q321*H321</f>
        <v>8.7999999999999995E-2</v>
      </c>
      <c r="S321" s="196">
        <v>0</v>
      </c>
      <c r="T321" s="19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8" t="s">
        <v>221</v>
      </c>
      <c r="AT321" s="198" t="s">
        <v>292</v>
      </c>
      <c r="AU321" s="198" t="s">
        <v>91</v>
      </c>
      <c r="AY321" s="18" t="s">
        <v>128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8" t="s">
        <v>89</v>
      </c>
      <c r="BK321" s="199">
        <f>ROUND(I321*H321,2)</f>
        <v>0</v>
      </c>
      <c r="BL321" s="18" t="s">
        <v>135</v>
      </c>
      <c r="BM321" s="198" t="s">
        <v>367</v>
      </c>
    </row>
    <row r="322" spans="1:65" s="15" customFormat="1" ht="11.25">
      <c r="B322" s="228"/>
      <c r="C322" s="229"/>
      <c r="D322" s="207" t="s">
        <v>139</v>
      </c>
      <c r="E322" s="230" t="s">
        <v>1</v>
      </c>
      <c r="F322" s="231" t="s">
        <v>368</v>
      </c>
      <c r="G322" s="229"/>
      <c r="H322" s="230" t="s">
        <v>1</v>
      </c>
      <c r="I322" s="232"/>
      <c r="J322" s="229"/>
      <c r="K322" s="229"/>
      <c r="L322" s="233"/>
      <c r="M322" s="234"/>
      <c r="N322" s="235"/>
      <c r="O322" s="235"/>
      <c r="P322" s="235"/>
      <c r="Q322" s="235"/>
      <c r="R322" s="235"/>
      <c r="S322" s="235"/>
      <c r="T322" s="236"/>
      <c r="AT322" s="237" t="s">
        <v>139</v>
      </c>
      <c r="AU322" s="237" t="s">
        <v>91</v>
      </c>
      <c r="AV322" s="15" t="s">
        <v>89</v>
      </c>
      <c r="AW322" s="15" t="s">
        <v>35</v>
      </c>
      <c r="AX322" s="15" t="s">
        <v>81</v>
      </c>
      <c r="AY322" s="237" t="s">
        <v>128</v>
      </c>
    </row>
    <row r="323" spans="1:65" s="13" customFormat="1" ht="11.25">
      <c r="B323" s="205"/>
      <c r="C323" s="206"/>
      <c r="D323" s="207" t="s">
        <v>139</v>
      </c>
      <c r="E323" s="208" t="s">
        <v>1</v>
      </c>
      <c r="F323" s="209" t="s">
        <v>91</v>
      </c>
      <c r="G323" s="206"/>
      <c r="H323" s="210">
        <v>2</v>
      </c>
      <c r="I323" s="211"/>
      <c r="J323" s="206"/>
      <c r="K323" s="206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139</v>
      </c>
      <c r="AU323" s="216" t="s">
        <v>91</v>
      </c>
      <c r="AV323" s="13" t="s">
        <v>91</v>
      </c>
      <c r="AW323" s="13" t="s">
        <v>35</v>
      </c>
      <c r="AX323" s="13" t="s">
        <v>81</v>
      </c>
      <c r="AY323" s="216" t="s">
        <v>128</v>
      </c>
    </row>
    <row r="324" spans="1:65" s="14" customFormat="1" ht="11.25">
      <c r="B324" s="217"/>
      <c r="C324" s="218"/>
      <c r="D324" s="207" t="s">
        <v>139</v>
      </c>
      <c r="E324" s="219" t="s">
        <v>1</v>
      </c>
      <c r="F324" s="220" t="s">
        <v>142</v>
      </c>
      <c r="G324" s="218"/>
      <c r="H324" s="221">
        <v>2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139</v>
      </c>
      <c r="AU324" s="227" t="s">
        <v>91</v>
      </c>
      <c r="AV324" s="14" t="s">
        <v>135</v>
      </c>
      <c r="AW324" s="14" t="s">
        <v>35</v>
      </c>
      <c r="AX324" s="14" t="s">
        <v>89</v>
      </c>
      <c r="AY324" s="227" t="s">
        <v>128</v>
      </c>
    </row>
    <row r="325" spans="1:65" s="2" customFormat="1" ht="24.2" customHeight="1">
      <c r="A325" s="35"/>
      <c r="B325" s="36"/>
      <c r="C325" s="250" t="s">
        <v>369</v>
      </c>
      <c r="D325" s="250" t="s">
        <v>292</v>
      </c>
      <c r="E325" s="251" t="s">
        <v>370</v>
      </c>
      <c r="F325" s="252" t="s">
        <v>371</v>
      </c>
      <c r="G325" s="253" t="s">
        <v>321</v>
      </c>
      <c r="H325" s="254">
        <v>4</v>
      </c>
      <c r="I325" s="255"/>
      <c r="J325" s="256">
        <f>ROUND(I325*H325,2)</f>
        <v>0</v>
      </c>
      <c r="K325" s="252" t="s">
        <v>134</v>
      </c>
      <c r="L325" s="257"/>
      <c r="M325" s="258" t="s">
        <v>1</v>
      </c>
      <c r="N325" s="259" t="s">
        <v>46</v>
      </c>
      <c r="O325" s="72"/>
      <c r="P325" s="196">
        <f>O325*H325</f>
        <v>0</v>
      </c>
      <c r="Q325" s="196">
        <v>5.5E-2</v>
      </c>
      <c r="R325" s="196">
        <f>Q325*H325</f>
        <v>0.22</v>
      </c>
      <c r="S325" s="196">
        <v>0</v>
      </c>
      <c r="T325" s="19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8" t="s">
        <v>221</v>
      </c>
      <c r="AT325" s="198" t="s">
        <v>292</v>
      </c>
      <c r="AU325" s="198" t="s">
        <v>91</v>
      </c>
      <c r="AY325" s="18" t="s">
        <v>128</v>
      </c>
      <c r="BE325" s="199">
        <f>IF(N325="základní",J325,0)</f>
        <v>0</v>
      </c>
      <c r="BF325" s="199">
        <f>IF(N325="snížená",J325,0)</f>
        <v>0</v>
      </c>
      <c r="BG325" s="199">
        <f>IF(N325="zákl. přenesená",J325,0)</f>
        <v>0</v>
      </c>
      <c r="BH325" s="199">
        <f>IF(N325="sníž. přenesená",J325,0)</f>
        <v>0</v>
      </c>
      <c r="BI325" s="199">
        <f>IF(N325="nulová",J325,0)</f>
        <v>0</v>
      </c>
      <c r="BJ325" s="18" t="s">
        <v>89</v>
      </c>
      <c r="BK325" s="199">
        <f>ROUND(I325*H325,2)</f>
        <v>0</v>
      </c>
      <c r="BL325" s="18" t="s">
        <v>135</v>
      </c>
      <c r="BM325" s="198" t="s">
        <v>372</v>
      </c>
    </row>
    <row r="326" spans="1:65" s="15" customFormat="1" ht="11.25">
      <c r="B326" s="228"/>
      <c r="C326" s="229"/>
      <c r="D326" s="207" t="s">
        <v>139</v>
      </c>
      <c r="E326" s="230" t="s">
        <v>1</v>
      </c>
      <c r="F326" s="231" t="s">
        <v>363</v>
      </c>
      <c r="G326" s="229"/>
      <c r="H326" s="230" t="s">
        <v>1</v>
      </c>
      <c r="I326" s="232"/>
      <c r="J326" s="229"/>
      <c r="K326" s="229"/>
      <c r="L326" s="233"/>
      <c r="M326" s="234"/>
      <c r="N326" s="235"/>
      <c r="O326" s="235"/>
      <c r="P326" s="235"/>
      <c r="Q326" s="235"/>
      <c r="R326" s="235"/>
      <c r="S326" s="235"/>
      <c r="T326" s="236"/>
      <c r="AT326" s="237" t="s">
        <v>139</v>
      </c>
      <c r="AU326" s="237" t="s">
        <v>91</v>
      </c>
      <c r="AV326" s="15" t="s">
        <v>89</v>
      </c>
      <c r="AW326" s="15" t="s">
        <v>35</v>
      </c>
      <c r="AX326" s="15" t="s">
        <v>81</v>
      </c>
      <c r="AY326" s="237" t="s">
        <v>128</v>
      </c>
    </row>
    <row r="327" spans="1:65" s="13" customFormat="1" ht="11.25">
      <c r="B327" s="205"/>
      <c r="C327" s="206"/>
      <c r="D327" s="207" t="s">
        <v>139</v>
      </c>
      <c r="E327" s="208" t="s">
        <v>1</v>
      </c>
      <c r="F327" s="209" t="s">
        <v>89</v>
      </c>
      <c r="G327" s="206"/>
      <c r="H327" s="210">
        <v>1</v>
      </c>
      <c r="I327" s="211"/>
      <c r="J327" s="206"/>
      <c r="K327" s="206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139</v>
      </c>
      <c r="AU327" s="216" t="s">
        <v>91</v>
      </c>
      <c r="AV327" s="13" t="s">
        <v>91</v>
      </c>
      <c r="AW327" s="13" t="s">
        <v>35</v>
      </c>
      <c r="AX327" s="13" t="s">
        <v>81</v>
      </c>
      <c r="AY327" s="216" t="s">
        <v>128</v>
      </c>
    </row>
    <row r="328" spans="1:65" s="15" customFormat="1" ht="11.25">
      <c r="B328" s="228"/>
      <c r="C328" s="229"/>
      <c r="D328" s="207" t="s">
        <v>139</v>
      </c>
      <c r="E328" s="230" t="s">
        <v>1</v>
      </c>
      <c r="F328" s="231" t="s">
        <v>368</v>
      </c>
      <c r="G328" s="229"/>
      <c r="H328" s="230" t="s">
        <v>1</v>
      </c>
      <c r="I328" s="232"/>
      <c r="J328" s="229"/>
      <c r="K328" s="229"/>
      <c r="L328" s="233"/>
      <c r="M328" s="234"/>
      <c r="N328" s="235"/>
      <c r="O328" s="235"/>
      <c r="P328" s="235"/>
      <c r="Q328" s="235"/>
      <c r="R328" s="235"/>
      <c r="S328" s="235"/>
      <c r="T328" s="236"/>
      <c r="AT328" s="237" t="s">
        <v>139</v>
      </c>
      <c r="AU328" s="237" t="s">
        <v>91</v>
      </c>
      <c r="AV328" s="15" t="s">
        <v>89</v>
      </c>
      <c r="AW328" s="15" t="s">
        <v>35</v>
      </c>
      <c r="AX328" s="15" t="s">
        <v>81</v>
      </c>
      <c r="AY328" s="237" t="s">
        <v>128</v>
      </c>
    </row>
    <row r="329" spans="1:65" s="13" customFormat="1" ht="11.25">
      <c r="B329" s="205"/>
      <c r="C329" s="206"/>
      <c r="D329" s="207" t="s">
        <v>139</v>
      </c>
      <c r="E329" s="208" t="s">
        <v>1</v>
      </c>
      <c r="F329" s="209" t="s">
        <v>89</v>
      </c>
      <c r="G329" s="206"/>
      <c r="H329" s="210">
        <v>1</v>
      </c>
      <c r="I329" s="211"/>
      <c r="J329" s="206"/>
      <c r="K329" s="206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139</v>
      </c>
      <c r="AU329" s="216" t="s">
        <v>91</v>
      </c>
      <c r="AV329" s="13" t="s">
        <v>91</v>
      </c>
      <c r="AW329" s="13" t="s">
        <v>35</v>
      </c>
      <c r="AX329" s="13" t="s">
        <v>81</v>
      </c>
      <c r="AY329" s="216" t="s">
        <v>128</v>
      </c>
    </row>
    <row r="330" spans="1:65" s="15" customFormat="1" ht="11.25">
      <c r="B330" s="228"/>
      <c r="C330" s="229"/>
      <c r="D330" s="207" t="s">
        <v>139</v>
      </c>
      <c r="E330" s="230" t="s">
        <v>1</v>
      </c>
      <c r="F330" s="231" t="s">
        <v>358</v>
      </c>
      <c r="G330" s="229"/>
      <c r="H330" s="230" t="s">
        <v>1</v>
      </c>
      <c r="I330" s="232"/>
      <c r="J330" s="229"/>
      <c r="K330" s="229"/>
      <c r="L330" s="233"/>
      <c r="M330" s="234"/>
      <c r="N330" s="235"/>
      <c r="O330" s="235"/>
      <c r="P330" s="235"/>
      <c r="Q330" s="235"/>
      <c r="R330" s="235"/>
      <c r="S330" s="235"/>
      <c r="T330" s="236"/>
      <c r="AT330" s="237" t="s">
        <v>139</v>
      </c>
      <c r="AU330" s="237" t="s">
        <v>91</v>
      </c>
      <c r="AV330" s="15" t="s">
        <v>89</v>
      </c>
      <c r="AW330" s="15" t="s">
        <v>35</v>
      </c>
      <c r="AX330" s="15" t="s">
        <v>81</v>
      </c>
      <c r="AY330" s="237" t="s">
        <v>128</v>
      </c>
    </row>
    <row r="331" spans="1:65" s="13" customFormat="1" ht="11.25">
      <c r="B331" s="205"/>
      <c r="C331" s="206"/>
      <c r="D331" s="207" t="s">
        <v>139</v>
      </c>
      <c r="E331" s="208" t="s">
        <v>1</v>
      </c>
      <c r="F331" s="209" t="s">
        <v>91</v>
      </c>
      <c r="G331" s="206"/>
      <c r="H331" s="210">
        <v>2</v>
      </c>
      <c r="I331" s="211"/>
      <c r="J331" s="206"/>
      <c r="K331" s="206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139</v>
      </c>
      <c r="AU331" s="216" t="s">
        <v>91</v>
      </c>
      <c r="AV331" s="13" t="s">
        <v>91</v>
      </c>
      <c r="AW331" s="13" t="s">
        <v>35</v>
      </c>
      <c r="AX331" s="13" t="s">
        <v>81</v>
      </c>
      <c r="AY331" s="216" t="s">
        <v>128</v>
      </c>
    </row>
    <row r="332" spans="1:65" s="14" customFormat="1" ht="11.25">
      <c r="B332" s="217"/>
      <c r="C332" s="218"/>
      <c r="D332" s="207" t="s">
        <v>139</v>
      </c>
      <c r="E332" s="219" t="s">
        <v>1</v>
      </c>
      <c r="F332" s="220" t="s">
        <v>142</v>
      </c>
      <c r="G332" s="218"/>
      <c r="H332" s="221">
        <v>4</v>
      </c>
      <c r="I332" s="222"/>
      <c r="J332" s="218"/>
      <c r="K332" s="218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139</v>
      </c>
      <c r="AU332" s="227" t="s">
        <v>91</v>
      </c>
      <c r="AV332" s="14" t="s">
        <v>135</v>
      </c>
      <c r="AW332" s="14" t="s">
        <v>35</v>
      </c>
      <c r="AX332" s="14" t="s">
        <v>89</v>
      </c>
      <c r="AY332" s="227" t="s">
        <v>128</v>
      </c>
    </row>
    <row r="333" spans="1:65" s="2" customFormat="1" ht="33" customHeight="1">
      <c r="A333" s="35"/>
      <c r="B333" s="36"/>
      <c r="C333" s="187" t="s">
        <v>373</v>
      </c>
      <c r="D333" s="187" t="s">
        <v>130</v>
      </c>
      <c r="E333" s="188" t="s">
        <v>374</v>
      </c>
      <c r="F333" s="189" t="s">
        <v>375</v>
      </c>
      <c r="G333" s="190" t="s">
        <v>150</v>
      </c>
      <c r="H333" s="191">
        <v>2.1659999999999999</v>
      </c>
      <c r="I333" s="192"/>
      <c r="J333" s="193">
        <f>ROUND(I333*H333,2)</f>
        <v>0</v>
      </c>
      <c r="K333" s="189" t="s">
        <v>134</v>
      </c>
      <c r="L333" s="40"/>
      <c r="M333" s="194" t="s">
        <v>1</v>
      </c>
      <c r="N333" s="195" t="s">
        <v>46</v>
      </c>
      <c r="O333" s="72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8" t="s">
        <v>135</v>
      </c>
      <c r="AT333" s="198" t="s">
        <v>130</v>
      </c>
      <c r="AU333" s="198" t="s">
        <v>91</v>
      </c>
      <c r="AY333" s="18" t="s">
        <v>128</v>
      </c>
      <c r="BE333" s="199">
        <f>IF(N333="základní",J333,0)</f>
        <v>0</v>
      </c>
      <c r="BF333" s="199">
        <f>IF(N333="snížená",J333,0)</f>
        <v>0</v>
      </c>
      <c r="BG333" s="199">
        <f>IF(N333="zákl. přenesená",J333,0)</f>
        <v>0</v>
      </c>
      <c r="BH333" s="199">
        <f>IF(N333="sníž. přenesená",J333,0)</f>
        <v>0</v>
      </c>
      <c r="BI333" s="199">
        <f>IF(N333="nulová",J333,0)</f>
        <v>0</v>
      </c>
      <c r="BJ333" s="18" t="s">
        <v>89</v>
      </c>
      <c r="BK333" s="199">
        <f>ROUND(I333*H333,2)</f>
        <v>0</v>
      </c>
      <c r="BL333" s="18" t="s">
        <v>135</v>
      </c>
      <c r="BM333" s="198" t="s">
        <v>376</v>
      </c>
    </row>
    <row r="334" spans="1:65" s="2" customFormat="1" ht="11.25">
      <c r="A334" s="35"/>
      <c r="B334" s="36"/>
      <c r="C334" s="37"/>
      <c r="D334" s="200" t="s">
        <v>137</v>
      </c>
      <c r="E334" s="37"/>
      <c r="F334" s="201" t="s">
        <v>377</v>
      </c>
      <c r="G334" s="37"/>
      <c r="H334" s="37"/>
      <c r="I334" s="202"/>
      <c r="J334" s="37"/>
      <c r="K334" s="37"/>
      <c r="L334" s="40"/>
      <c r="M334" s="203"/>
      <c r="N334" s="204"/>
      <c r="O334" s="72"/>
      <c r="P334" s="72"/>
      <c r="Q334" s="72"/>
      <c r="R334" s="72"/>
      <c r="S334" s="72"/>
      <c r="T334" s="73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137</v>
      </c>
      <c r="AU334" s="18" t="s">
        <v>91</v>
      </c>
    </row>
    <row r="335" spans="1:65" s="15" customFormat="1" ht="11.25">
      <c r="B335" s="228"/>
      <c r="C335" s="229"/>
      <c r="D335" s="207" t="s">
        <v>139</v>
      </c>
      <c r="E335" s="230" t="s">
        <v>1</v>
      </c>
      <c r="F335" s="231" t="s">
        <v>378</v>
      </c>
      <c r="G335" s="229"/>
      <c r="H335" s="230" t="s">
        <v>1</v>
      </c>
      <c r="I335" s="232"/>
      <c r="J335" s="229"/>
      <c r="K335" s="229"/>
      <c r="L335" s="233"/>
      <c r="M335" s="234"/>
      <c r="N335" s="235"/>
      <c r="O335" s="235"/>
      <c r="P335" s="235"/>
      <c r="Q335" s="235"/>
      <c r="R335" s="235"/>
      <c r="S335" s="235"/>
      <c r="T335" s="236"/>
      <c r="AT335" s="237" t="s">
        <v>139</v>
      </c>
      <c r="AU335" s="237" t="s">
        <v>91</v>
      </c>
      <c r="AV335" s="15" t="s">
        <v>89</v>
      </c>
      <c r="AW335" s="15" t="s">
        <v>35</v>
      </c>
      <c r="AX335" s="15" t="s">
        <v>81</v>
      </c>
      <c r="AY335" s="237" t="s">
        <v>128</v>
      </c>
    </row>
    <row r="336" spans="1:65" s="13" customFormat="1" ht="11.25">
      <c r="B336" s="205"/>
      <c r="C336" s="206"/>
      <c r="D336" s="207" t="s">
        <v>139</v>
      </c>
      <c r="E336" s="208" t="s">
        <v>1</v>
      </c>
      <c r="F336" s="209" t="s">
        <v>379</v>
      </c>
      <c r="G336" s="206"/>
      <c r="H336" s="210">
        <v>2.1659999999999999</v>
      </c>
      <c r="I336" s="211"/>
      <c r="J336" s="206"/>
      <c r="K336" s="206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139</v>
      </c>
      <c r="AU336" s="216" t="s">
        <v>91</v>
      </c>
      <c r="AV336" s="13" t="s">
        <v>91</v>
      </c>
      <c r="AW336" s="13" t="s">
        <v>35</v>
      </c>
      <c r="AX336" s="13" t="s">
        <v>81</v>
      </c>
      <c r="AY336" s="216" t="s">
        <v>128</v>
      </c>
    </row>
    <row r="337" spans="1:65" s="14" customFormat="1" ht="11.25">
      <c r="B337" s="217"/>
      <c r="C337" s="218"/>
      <c r="D337" s="207" t="s">
        <v>139</v>
      </c>
      <c r="E337" s="219" t="s">
        <v>1</v>
      </c>
      <c r="F337" s="220" t="s">
        <v>142</v>
      </c>
      <c r="G337" s="218"/>
      <c r="H337" s="221">
        <v>2.1659999999999999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139</v>
      </c>
      <c r="AU337" s="227" t="s">
        <v>91</v>
      </c>
      <c r="AV337" s="14" t="s">
        <v>135</v>
      </c>
      <c r="AW337" s="14" t="s">
        <v>35</v>
      </c>
      <c r="AX337" s="14" t="s">
        <v>89</v>
      </c>
      <c r="AY337" s="227" t="s">
        <v>128</v>
      </c>
    </row>
    <row r="338" spans="1:65" s="2" customFormat="1" ht="24.2" customHeight="1">
      <c r="A338" s="35"/>
      <c r="B338" s="36"/>
      <c r="C338" s="187" t="s">
        <v>380</v>
      </c>
      <c r="D338" s="187" t="s">
        <v>130</v>
      </c>
      <c r="E338" s="188" t="s">
        <v>381</v>
      </c>
      <c r="F338" s="189" t="s">
        <v>382</v>
      </c>
      <c r="G338" s="190" t="s">
        <v>150</v>
      </c>
      <c r="H338" s="191">
        <v>1.175</v>
      </c>
      <c r="I338" s="192"/>
      <c r="J338" s="193">
        <f>ROUND(I338*H338,2)</f>
        <v>0</v>
      </c>
      <c r="K338" s="189" t="s">
        <v>134</v>
      </c>
      <c r="L338" s="40"/>
      <c r="M338" s="194" t="s">
        <v>1</v>
      </c>
      <c r="N338" s="195" t="s">
        <v>46</v>
      </c>
      <c r="O338" s="72"/>
      <c r="P338" s="196">
        <f>O338*H338</f>
        <v>0</v>
      </c>
      <c r="Q338" s="196">
        <v>0</v>
      </c>
      <c r="R338" s="196">
        <f>Q338*H338</f>
        <v>0</v>
      </c>
      <c r="S338" s="196">
        <v>0</v>
      </c>
      <c r="T338" s="197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8" t="s">
        <v>135</v>
      </c>
      <c r="AT338" s="198" t="s">
        <v>130</v>
      </c>
      <c r="AU338" s="198" t="s">
        <v>91</v>
      </c>
      <c r="AY338" s="18" t="s">
        <v>128</v>
      </c>
      <c r="BE338" s="199">
        <f>IF(N338="základní",J338,0)</f>
        <v>0</v>
      </c>
      <c r="BF338" s="199">
        <f>IF(N338="snížená",J338,0)</f>
        <v>0</v>
      </c>
      <c r="BG338" s="199">
        <f>IF(N338="zákl. přenesená",J338,0)</f>
        <v>0</v>
      </c>
      <c r="BH338" s="199">
        <f>IF(N338="sníž. přenesená",J338,0)</f>
        <v>0</v>
      </c>
      <c r="BI338" s="199">
        <f>IF(N338="nulová",J338,0)</f>
        <v>0</v>
      </c>
      <c r="BJ338" s="18" t="s">
        <v>89</v>
      </c>
      <c r="BK338" s="199">
        <f>ROUND(I338*H338,2)</f>
        <v>0</v>
      </c>
      <c r="BL338" s="18" t="s">
        <v>135</v>
      </c>
      <c r="BM338" s="198" t="s">
        <v>383</v>
      </c>
    </row>
    <row r="339" spans="1:65" s="2" customFormat="1" ht="11.25">
      <c r="A339" s="35"/>
      <c r="B339" s="36"/>
      <c r="C339" s="37"/>
      <c r="D339" s="200" t="s">
        <v>137</v>
      </c>
      <c r="E339" s="37"/>
      <c r="F339" s="201" t="s">
        <v>384</v>
      </c>
      <c r="G339" s="37"/>
      <c r="H339" s="37"/>
      <c r="I339" s="202"/>
      <c r="J339" s="37"/>
      <c r="K339" s="37"/>
      <c r="L339" s="40"/>
      <c r="M339" s="203"/>
      <c r="N339" s="204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137</v>
      </c>
      <c r="AU339" s="18" t="s">
        <v>91</v>
      </c>
    </row>
    <row r="340" spans="1:65" s="15" customFormat="1" ht="11.25">
      <c r="B340" s="228"/>
      <c r="C340" s="229"/>
      <c r="D340" s="207" t="s">
        <v>139</v>
      </c>
      <c r="E340" s="230" t="s">
        <v>1</v>
      </c>
      <c r="F340" s="231" t="s">
        <v>385</v>
      </c>
      <c r="G340" s="229"/>
      <c r="H340" s="230" t="s">
        <v>1</v>
      </c>
      <c r="I340" s="232"/>
      <c r="J340" s="229"/>
      <c r="K340" s="229"/>
      <c r="L340" s="233"/>
      <c r="M340" s="234"/>
      <c r="N340" s="235"/>
      <c r="O340" s="235"/>
      <c r="P340" s="235"/>
      <c r="Q340" s="235"/>
      <c r="R340" s="235"/>
      <c r="S340" s="235"/>
      <c r="T340" s="236"/>
      <c r="AT340" s="237" t="s">
        <v>139</v>
      </c>
      <c r="AU340" s="237" t="s">
        <v>91</v>
      </c>
      <c r="AV340" s="15" t="s">
        <v>89</v>
      </c>
      <c r="AW340" s="15" t="s">
        <v>35</v>
      </c>
      <c r="AX340" s="15" t="s">
        <v>81</v>
      </c>
      <c r="AY340" s="237" t="s">
        <v>128</v>
      </c>
    </row>
    <row r="341" spans="1:65" s="13" customFormat="1" ht="11.25">
      <c r="B341" s="205"/>
      <c r="C341" s="206"/>
      <c r="D341" s="207" t="s">
        <v>139</v>
      </c>
      <c r="E341" s="208" t="s">
        <v>1</v>
      </c>
      <c r="F341" s="209" t="s">
        <v>386</v>
      </c>
      <c r="G341" s="206"/>
      <c r="H341" s="210">
        <v>1.175</v>
      </c>
      <c r="I341" s="211"/>
      <c r="J341" s="206"/>
      <c r="K341" s="206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139</v>
      </c>
      <c r="AU341" s="216" t="s">
        <v>91</v>
      </c>
      <c r="AV341" s="13" t="s">
        <v>91</v>
      </c>
      <c r="AW341" s="13" t="s">
        <v>35</v>
      </c>
      <c r="AX341" s="13" t="s">
        <v>81</v>
      </c>
      <c r="AY341" s="216" t="s">
        <v>128</v>
      </c>
    </row>
    <row r="342" spans="1:65" s="14" customFormat="1" ht="11.25">
      <c r="B342" s="217"/>
      <c r="C342" s="218"/>
      <c r="D342" s="207" t="s">
        <v>139</v>
      </c>
      <c r="E342" s="219" t="s">
        <v>1</v>
      </c>
      <c r="F342" s="220" t="s">
        <v>142</v>
      </c>
      <c r="G342" s="218"/>
      <c r="H342" s="221">
        <v>1.175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139</v>
      </c>
      <c r="AU342" s="227" t="s">
        <v>91</v>
      </c>
      <c r="AV342" s="14" t="s">
        <v>135</v>
      </c>
      <c r="AW342" s="14" t="s">
        <v>35</v>
      </c>
      <c r="AX342" s="14" t="s">
        <v>89</v>
      </c>
      <c r="AY342" s="227" t="s">
        <v>128</v>
      </c>
    </row>
    <row r="343" spans="1:65" s="2" customFormat="1" ht="24.2" customHeight="1">
      <c r="A343" s="35"/>
      <c r="B343" s="36"/>
      <c r="C343" s="187" t="s">
        <v>387</v>
      </c>
      <c r="D343" s="187" t="s">
        <v>130</v>
      </c>
      <c r="E343" s="188" t="s">
        <v>388</v>
      </c>
      <c r="F343" s="189" t="s">
        <v>389</v>
      </c>
      <c r="G343" s="190" t="s">
        <v>263</v>
      </c>
      <c r="H343" s="191">
        <v>3.3000000000000002E-2</v>
      </c>
      <c r="I343" s="192"/>
      <c r="J343" s="193">
        <f>ROUND(I343*H343,2)</f>
        <v>0</v>
      </c>
      <c r="K343" s="189" t="s">
        <v>134</v>
      </c>
      <c r="L343" s="40"/>
      <c r="M343" s="194" t="s">
        <v>1</v>
      </c>
      <c r="N343" s="195" t="s">
        <v>46</v>
      </c>
      <c r="O343" s="72"/>
      <c r="P343" s="196">
        <f>O343*H343</f>
        <v>0</v>
      </c>
      <c r="Q343" s="196">
        <v>1.06277</v>
      </c>
      <c r="R343" s="196">
        <f>Q343*H343</f>
        <v>3.5071410000000004E-2</v>
      </c>
      <c r="S343" s="196">
        <v>0</v>
      </c>
      <c r="T343" s="19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8" t="s">
        <v>135</v>
      </c>
      <c r="AT343" s="198" t="s">
        <v>130</v>
      </c>
      <c r="AU343" s="198" t="s">
        <v>91</v>
      </c>
      <c r="AY343" s="18" t="s">
        <v>128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8" t="s">
        <v>89</v>
      </c>
      <c r="BK343" s="199">
        <f>ROUND(I343*H343,2)</f>
        <v>0</v>
      </c>
      <c r="BL343" s="18" t="s">
        <v>135</v>
      </c>
      <c r="BM343" s="198" t="s">
        <v>390</v>
      </c>
    </row>
    <row r="344" spans="1:65" s="2" customFormat="1" ht="11.25">
      <c r="A344" s="35"/>
      <c r="B344" s="36"/>
      <c r="C344" s="37"/>
      <c r="D344" s="200" t="s">
        <v>137</v>
      </c>
      <c r="E344" s="37"/>
      <c r="F344" s="201" t="s">
        <v>391</v>
      </c>
      <c r="G344" s="37"/>
      <c r="H344" s="37"/>
      <c r="I344" s="202"/>
      <c r="J344" s="37"/>
      <c r="K344" s="37"/>
      <c r="L344" s="40"/>
      <c r="M344" s="203"/>
      <c r="N344" s="204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137</v>
      </c>
      <c r="AU344" s="18" t="s">
        <v>91</v>
      </c>
    </row>
    <row r="345" spans="1:65" s="2" customFormat="1" ht="29.25">
      <c r="A345" s="35"/>
      <c r="B345" s="36"/>
      <c r="C345" s="37"/>
      <c r="D345" s="207" t="s">
        <v>251</v>
      </c>
      <c r="E345" s="37"/>
      <c r="F345" s="249" t="s">
        <v>392</v>
      </c>
      <c r="G345" s="37"/>
      <c r="H345" s="37"/>
      <c r="I345" s="202"/>
      <c r="J345" s="37"/>
      <c r="K345" s="37"/>
      <c r="L345" s="40"/>
      <c r="M345" s="203"/>
      <c r="N345" s="204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251</v>
      </c>
      <c r="AU345" s="18" t="s">
        <v>91</v>
      </c>
    </row>
    <row r="346" spans="1:65" s="15" customFormat="1" ht="11.25">
      <c r="B346" s="228"/>
      <c r="C346" s="229"/>
      <c r="D346" s="207" t="s">
        <v>139</v>
      </c>
      <c r="E346" s="230" t="s">
        <v>1</v>
      </c>
      <c r="F346" s="231" t="s">
        <v>385</v>
      </c>
      <c r="G346" s="229"/>
      <c r="H346" s="230" t="s">
        <v>1</v>
      </c>
      <c r="I346" s="232"/>
      <c r="J346" s="229"/>
      <c r="K346" s="229"/>
      <c r="L346" s="233"/>
      <c r="M346" s="234"/>
      <c r="N346" s="235"/>
      <c r="O346" s="235"/>
      <c r="P346" s="235"/>
      <c r="Q346" s="235"/>
      <c r="R346" s="235"/>
      <c r="S346" s="235"/>
      <c r="T346" s="236"/>
      <c r="AT346" s="237" t="s">
        <v>139</v>
      </c>
      <c r="AU346" s="237" t="s">
        <v>91</v>
      </c>
      <c r="AV346" s="15" t="s">
        <v>89</v>
      </c>
      <c r="AW346" s="15" t="s">
        <v>35</v>
      </c>
      <c r="AX346" s="15" t="s">
        <v>81</v>
      </c>
      <c r="AY346" s="237" t="s">
        <v>128</v>
      </c>
    </row>
    <row r="347" spans="1:65" s="13" customFormat="1" ht="11.25">
      <c r="B347" s="205"/>
      <c r="C347" s="206"/>
      <c r="D347" s="207" t="s">
        <v>139</v>
      </c>
      <c r="E347" s="208" t="s">
        <v>1</v>
      </c>
      <c r="F347" s="209" t="s">
        <v>393</v>
      </c>
      <c r="G347" s="206"/>
      <c r="H347" s="210">
        <v>3.3000000000000002E-2</v>
      </c>
      <c r="I347" s="211"/>
      <c r="J347" s="206"/>
      <c r="K347" s="206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139</v>
      </c>
      <c r="AU347" s="216" t="s">
        <v>91</v>
      </c>
      <c r="AV347" s="13" t="s">
        <v>91</v>
      </c>
      <c r="AW347" s="13" t="s">
        <v>35</v>
      </c>
      <c r="AX347" s="13" t="s">
        <v>81</v>
      </c>
      <c r="AY347" s="216" t="s">
        <v>128</v>
      </c>
    </row>
    <row r="348" spans="1:65" s="14" customFormat="1" ht="11.25">
      <c r="B348" s="217"/>
      <c r="C348" s="218"/>
      <c r="D348" s="207" t="s">
        <v>139</v>
      </c>
      <c r="E348" s="219" t="s">
        <v>1</v>
      </c>
      <c r="F348" s="220" t="s">
        <v>142</v>
      </c>
      <c r="G348" s="218"/>
      <c r="H348" s="221">
        <v>3.3000000000000002E-2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139</v>
      </c>
      <c r="AU348" s="227" t="s">
        <v>91</v>
      </c>
      <c r="AV348" s="14" t="s">
        <v>135</v>
      </c>
      <c r="AW348" s="14" t="s">
        <v>35</v>
      </c>
      <c r="AX348" s="14" t="s">
        <v>89</v>
      </c>
      <c r="AY348" s="227" t="s">
        <v>128</v>
      </c>
    </row>
    <row r="349" spans="1:65" s="12" customFormat="1" ht="22.9" customHeight="1">
      <c r="B349" s="171"/>
      <c r="C349" s="172"/>
      <c r="D349" s="173" t="s">
        <v>80</v>
      </c>
      <c r="E349" s="185" t="s">
        <v>171</v>
      </c>
      <c r="F349" s="185" t="s">
        <v>394</v>
      </c>
      <c r="G349" s="172"/>
      <c r="H349" s="172"/>
      <c r="I349" s="175"/>
      <c r="J349" s="186">
        <f>BK349</f>
        <v>0</v>
      </c>
      <c r="K349" s="172"/>
      <c r="L349" s="177"/>
      <c r="M349" s="178"/>
      <c r="N349" s="179"/>
      <c r="O349" s="179"/>
      <c r="P349" s="180">
        <f>SUM(P350:P370)</f>
        <v>0</v>
      </c>
      <c r="Q349" s="179"/>
      <c r="R349" s="180">
        <f>SUM(R350:R370)</f>
        <v>0</v>
      </c>
      <c r="S349" s="179"/>
      <c r="T349" s="181">
        <f>SUM(T350:T370)</f>
        <v>0</v>
      </c>
      <c r="AR349" s="182" t="s">
        <v>89</v>
      </c>
      <c r="AT349" s="183" t="s">
        <v>80</v>
      </c>
      <c r="AU349" s="183" t="s">
        <v>89</v>
      </c>
      <c r="AY349" s="182" t="s">
        <v>128</v>
      </c>
      <c r="BK349" s="184">
        <f>SUM(BK350:BK370)</f>
        <v>0</v>
      </c>
    </row>
    <row r="350" spans="1:65" s="2" customFormat="1" ht="24.2" customHeight="1">
      <c r="A350" s="35"/>
      <c r="B350" s="36"/>
      <c r="C350" s="187" t="s">
        <v>395</v>
      </c>
      <c r="D350" s="187" t="s">
        <v>130</v>
      </c>
      <c r="E350" s="188" t="s">
        <v>396</v>
      </c>
      <c r="F350" s="189" t="s">
        <v>397</v>
      </c>
      <c r="G350" s="190" t="s">
        <v>133</v>
      </c>
      <c r="H350" s="191">
        <v>115.6</v>
      </c>
      <c r="I350" s="192"/>
      <c r="J350" s="193">
        <f>ROUND(I350*H350,2)</f>
        <v>0</v>
      </c>
      <c r="K350" s="189" t="s">
        <v>134</v>
      </c>
      <c r="L350" s="40"/>
      <c r="M350" s="194" t="s">
        <v>1</v>
      </c>
      <c r="N350" s="195" t="s">
        <v>46</v>
      </c>
      <c r="O350" s="72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8" t="s">
        <v>135</v>
      </c>
      <c r="AT350" s="198" t="s">
        <v>130</v>
      </c>
      <c r="AU350" s="198" t="s">
        <v>91</v>
      </c>
      <c r="AY350" s="18" t="s">
        <v>128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8" t="s">
        <v>89</v>
      </c>
      <c r="BK350" s="199">
        <f>ROUND(I350*H350,2)</f>
        <v>0</v>
      </c>
      <c r="BL350" s="18" t="s">
        <v>135</v>
      </c>
      <c r="BM350" s="198" t="s">
        <v>398</v>
      </c>
    </row>
    <row r="351" spans="1:65" s="2" customFormat="1" ht="11.25">
      <c r="A351" s="35"/>
      <c r="B351" s="36"/>
      <c r="C351" s="37"/>
      <c r="D351" s="200" t="s">
        <v>137</v>
      </c>
      <c r="E351" s="37"/>
      <c r="F351" s="201" t="s">
        <v>399</v>
      </c>
      <c r="G351" s="37"/>
      <c r="H351" s="37"/>
      <c r="I351" s="202"/>
      <c r="J351" s="37"/>
      <c r="K351" s="37"/>
      <c r="L351" s="40"/>
      <c r="M351" s="203"/>
      <c r="N351" s="204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137</v>
      </c>
      <c r="AU351" s="18" t="s">
        <v>91</v>
      </c>
    </row>
    <row r="352" spans="1:65" s="15" customFormat="1" ht="11.25">
      <c r="B352" s="228"/>
      <c r="C352" s="229"/>
      <c r="D352" s="207" t="s">
        <v>139</v>
      </c>
      <c r="E352" s="230" t="s">
        <v>1</v>
      </c>
      <c r="F352" s="231" t="s">
        <v>400</v>
      </c>
      <c r="G352" s="229"/>
      <c r="H352" s="230" t="s">
        <v>1</v>
      </c>
      <c r="I352" s="232"/>
      <c r="J352" s="229"/>
      <c r="K352" s="229"/>
      <c r="L352" s="233"/>
      <c r="M352" s="234"/>
      <c r="N352" s="235"/>
      <c r="O352" s="235"/>
      <c r="P352" s="235"/>
      <c r="Q352" s="235"/>
      <c r="R352" s="235"/>
      <c r="S352" s="235"/>
      <c r="T352" s="236"/>
      <c r="AT352" s="237" t="s">
        <v>139</v>
      </c>
      <c r="AU352" s="237" t="s">
        <v>91</v>
      </c>
      <c r="AV352" s="15" t="s">
        <v>89</v>
      </c>
      <c r="AW352" s="15" t="s">
        <v>35</v>
      </c>
      <c r="AX352" s="15" t="s">
        <v>81</v>
      </c>
      <c r="AY352" s="237" t="s">
        <v>128</v>
      </c>
    </row>
    <row r="353" spans="1:65" s="13" customFormat="1" ht="11.25">
      <c r="B353" s="205"/>
      <c r="C353" s="206"/>
      <c r="D353" s="207" t="s">
        <v>139</v>
      </c>
      <c r="E353" s="208" t="s">
        <v>1</v>
      </c>
      <c r="F353" s="209" t="s">
        <v>401</v>
      </c>
      <c r="G353" s="206"/>
      <c r="H353" s="210">
        <v>108</v>
      </c>
      <c r="I353" s="211"/>
      <c r="J353" s="206"/>
      <c r="K353" s="206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139</v>
      </c>
      <c r="AU353" s="216" t="s">
        <v>91</v>
      </c>
      <c r="AV353" s="13" t="s">
        <v>91</v>
      </c>
      <c r="AW353" s="13" t="s">
        <v>35</v>
      </c>
      <c r="AX353" s="13" t="s">
        <v>81</v>
      </c>
      <c r="AY353" s="216" t="s">
        <v>128</v>
      </c>
    </row>
    <row r="354" spans="1:65" s="13" customFormat="1" ht="11.25">
      <c r="B354" s="205"/>
      <c r="C354" s="206"/>
      <c r="D354" s="207" t="s">
        <v>139</v>
      </c>
      <c r="E354" s="208" t="s">
        <v>1</v>
      </c>
      <c r="F354" s="209" t="s">
        <v>402</v>
      </c>
      <c r="G354" s="206"/>
      <c r="H354" s="210">
        <v>7.6</v>
      </c>
      <c r="I354" s="211"/>
      <c r="J354" s="206"/>
      <c r="K354" s="206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139</v>
      </c>
      <c r="AU354" s="216" t="s">
        <v>91</v>
      </c>
      <c r="AV354" s="13" t="s">
        <v>91</v>
      </c>
      <c r="AW354" s="13" t="s">
        <v>35</v>
      </c>
      <c r="AX354" s="13" t="s">
        <v>81</v>
      </c>
      <c r="AY354" s="216" t="s">
        <v>128</v>
      </c>
    </row>
    <row r="355" spans="1:65" s="14" customFormat="1" ht="11.25">
      <c r="B355" s="217"/>
      <c r="C355" s="218"/>
      <c r="D355" s="207" t="s">
        <v>139</v>
      </c>
      <c r="E355" s="219" t="s">
        <v>1</v>
      </c>
      <c r="F355" s="220" t="s">
        <v>142</v>
      </c>
      <c r="G355" s="218"/>
      <c r="H355" s="221">
        <v>115.6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139</v>
      </c>
      <c r="AU355" s="227" t="s">
        <v>91</v>
      </c>
      <c r="AV355" s="14" t="s">
        <v>135</v>
      </c>
      <c r="AW355" s="14" t="s">
        <v>35</v>
      </c>
      <c r="AX355" s="14" t="s">
        <v>89</v>
      </c>
      <c r="AY355" s="227" t="s">
        <v>128</v>
      </c>
    </row>
    <row r="356" spans="1:65" s="2" customFormat="1" ht="21.75" customHeight="1">
      <c r="A356" s="35"/>
      <c r="B356" s="36"/>
      <c r="C356" s="187" t="s">
        <v>403</v>
      </c>
      <c r="D356" s="187" t="s">
        <v>130</v>
      </c>
      <c r="E356" s="188" t="s">
        <v>404</v>
      </c>
      <c r="F356" s="189" t="s">
        <v>405</v>
      </c>
      <c r="G356" s="190" t="s">
        <v>133</v>
      </c>
      <c r="H356" s="191">
        <v>20.37</v>
      </c>
      <c r="I356" s="192"/>
      <c r="J356" s="193">
        <f>ROUND(I356*H356,2)</f>
        <v>0</v>
      </c>
      <c r="K356" s="189" t="s">
        <v>134</v>
      </c>
      <c r="L356" s="40"/>
      <c r="M356" s="194" t="s">
        <v>1</v>
      </c>
      <c r="N356" s="195" t="s">
        <v>46</v>
      </c>
      <c r="O356" s="72"/>
      <c r="P356" s="196">
        <f>O356*H356</f>
        <v>0</v>
      </c>
      <c r="Q356" s="196">
        <v>0</v>
      </c>
      <c r="R356" s="196">
        <f>Q356*H356</f>
        <v>0</v>
      </c>
      <c r="S356" s="196">
        <v>0</v>
      </c>
      <c r="T356" s="19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8" t="s">
        <v>135</v>
      </c>
      <c r="AT356" s="198" t="s">
        <v>130</v>
      </c>
      <c r="AU356" s="198" t="s">
        <v>91</v>
      </c>
      <c r="AY356" s="18" t="s">
        <v>128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8" t="s">
        <v>89</v>
      </c>
      <c r="BK356" s="199">
        <f>ROUND(I356*H356,2)</f>
        <v>0</v>
      </c>
      <c r="BL356" s="18" t="s">
        <v>135</v>
      </c>
      <c r="BM356" s="198" t="s">
        <v>406</v>
      </c>
    </row>
    <row r="357" spans="1:65" s="2" customFormat="1" ht="11.25">
      <c r="A357" s="35"/>
      <c r="B357" s="36"/>
      <c r="C357" s="37"/>
      <c r="D357" s="200" t="s">
        <v>137</v>
      </c>
      <c r="E357" s="37"/>
      <c r="F357" s="201" t="s">
        <v>407</v>
      </c>
      <c r="G357" s="37"/>
      <c r="H357" s="37"/>
      <c r="I357" s="202"/>
      <c r="J357" s="37"/>
      <c r="K357" s="37"/>
      <c r="L357" s="40"/>
      <c r="M357" s="203"/>
      <c r="N357" s="204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137</v>
      </c>
      <c r="AU357" s="18" t="s">
        <v>91</v>
      </c>
    </row>
    <row r="358" spans="1:65" s="13" customFormat="1" ht="11.25">
      <c r="B358" s="205"/>
      <c r="C358" s="206"/>
      <c r="D358" s="207" t="s">
        <v>139</v>
      </c>
      <c r="E358" s="208" t="s">
        <v>1</v>
      </c>
      <c r="F358" s="209" t="s">
        <v>140</v>
      </c>
      <c r="G358" s="206"/>
      <c r="H358" s="210">
        <v>12.87</v>
      </c>
      <c r="I358" s="211"/>
      <c r="J358" s="206"/>
      <c r="K358" s="206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139</v>
      </c>
      <c r="AU358" s="216" t="s">
        <v>91</v>
      </c>
      <c r="AV358" s="13" t="s">
        <v>91</v>
      </c>
      <c r="AW358" s="13" t="s">
        <v>35</v>
      </c>
      <c r="AX358" s="13" t="s">
        <v>81</v>
      </c>
      <c r="AY358" s="216" t="s">
        <v>128</v>
      </c>
    </row>
    <row r="359" spans="1:65" s="13" customFormat="1" ht="11.25">
      <c r="B359" s="205"/>
      <c r="C359" s="206"/>
      <c r="D359" s="207" t="s">
        <v>139</v>
      </c>
      <c r="E359" s="208" t="s">
        <v>1</v>
      </c>
      <c r="F359" s="209" t="s">
        <v>141</v>
      </c>
      <c r="G359" s="206"/>
      <c r="H359" s="210">
        <v>7.5</v>
      </c>
      <c r="I359" s="211"/>
      <c r="J359" s="206"/>
      <c r="K359" s="206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139</v>
      </c>
      <c r="AU359" s="216" t="s">
        <v>91</v>
      </c>
      <c r="AV359" s="13" t="s">
        <v>91</v>
      </c>
      <c r="AW359" s="13" t="s">
        <v>35</v>
      </c>
      <c r="AX359" s="13" t="s">
        <v>81</v>
      </c>
      <c r="AY359" s="216" t="s">
        <v>128</v>
      </c>
    </row>
    <row r="360" spans="1:65" s="14" customFormat="1" ht="11.25">
      <c r="B360" s="217"/>
      <c r="C360" s="218"/>
      <c r="D360" s="207" t="s">
        <v>139</v>
      </c>
      <c r="E360" s="219" t="s">
        <v>1</v>
      </c>
      <c r="F360" s="220" t="s">
        <v>142</v>
      </c>
      <c r="G360" s="218"/>
      <c r="H360" s="221">
        <v>20.369999999999997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139</v>
      </c>
      <c r="AU360" s="227" t="s">
        <v>91</v>
      </c>
      <c r="AV360" s="14" t="s">
        <v>135</v>
      </c>
      <c r="AW360" s="14" t="s">
        <v>35</v>
      </c>
      <c r="AX360" s="14" t="s">
        <v>89</v>
      </c>
      <c r="AY360" s="227" t="s">
        <v>128</v>
      </c>
    </row>
    <row r="361" spans="1:65" s="2" customFormat="1" ht="24.2" customHeight="1">
      <c r="A361" s="35"/>
      <c r="B361" s="36"/>
      <c r="C361" s="187" t="s">
        <v>408</v>
      </c>
      <c r="D361" s="187" t="s">
        <v>130</v>
      </c>
      <c r="E361" s="188" t="s">
        <v>409</v>
      </c>
      <c r="F361" s="189" t="s">
        <v>410</v>
      </c>
      <c r="G361" s="190" t="s">
        <v>133</v>
      </c>
      <c r="H361" s="191">
        <v>20.37</v>
      </c>
      <c r="I361" s="192"/>
      <c r="J361" s="193">
        <f>ROUND(I361*H361,2)</f>
        <v>0</v>
      </c>
      <c r="K361" s="189" t="s">
        <v>134</v>
      </c>
      <c r="L361" s="40"/>
      <c r="M361" s="194" t="s">
        <v>1</v>
      </c>
      <c r="N361" s="195" t="s">
        <v>46</v>
      </c>
      <c r="O361" s="72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98" t="s">
        <v>135</v>
      </c>
      <c r="AT361" s="198" t="s">
        <v>130</v>
      </c>
      <c r="AU361" s="198" t="s">
        <v>91</v>
      </c>
      <c r="AY361" s="18" t="s">
        <v>128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8" t="s">
        <v>89</v>
      </c>
      <c r="BK361" s="199">
        <f>ROUND(I361*H361,2)</f>
        <v>0</v>
      </c>
      <c r="BL361" s="18" t="s">
        <v>135</v>
      </c>
      <c r="BM361" s="198" t="s">
        <v>411</v>
      </c>
    </row>
    <row r="362" spans="1:65" s="2" customFormat="1" ht="11.25">
      <c r="A362" s="35"/>
      <c r="B362" s="36"/>
      <c r="C362" s="37"/>
      <c r="D362" s="200" t="s">
        <v>137</v>
      </c>
      <c r="E362" s="37"/>
      <c r="F362" s="201" t="s">
        <v>412</v>
      </c>
      <c r="G362" s="37"/>
      <c r="H362" s="37"/>
      <c r="I362" s="202"/>
      <c r="J362" s="37"/>
      <c r="K362" s="37"/>
      <c r="L362" s="40"/>
      <c r="M362" s="203"/>
      <c r="N362" s="204"/>
      <c r="O362" s="72"/>
      <c r="P362" s="72"/>
      <c r="Q362" s="72"/>
      <c r="R362" s="72"/>
      <c r="S362" s="72"/>
      <c r="T362" s="73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137</v>
      </c>
      <c r="AU362" s="18" t="s">
        <v>91</v>
      </c>
    </row>
    <row r="363" spans="1:65" s="2" customFormat="1" ht="24.2" customHeight="1">
      <c r="A363" s="35"/>
      <c r="B363" s="36"/>
      <c r="C363" s="187" t="s">
        <v>413</v>
      </c>
      <c r="D363" s="187" t="s">
        <v>130</v>
      </c>
      <c r="E363" s="188" t="s">
        <v>414</v>
      </c>
      <c r="F363" s="189" t="s">
        <v>415</v>
      </c>
      <c r="G363" s="190" t="s">
        <v>133</v>
      </c>
      <c r="H363" s="191">
        <v>20.37</v>
      </c>
      <c r="I363" s="192"/>
      <c r="J363" s="193">
        <f>ROUND(I363*H363,2)</f>
        <v>0</v>
      </c>
      <c r="K363" s="189" t="s">
        <v>134</v>
      </c>
      <c r="L363" s="40"/>
      <c r="M363" s="194" t="s">
        <v>1</v>
      </c>
      <c r="N363" s="195" t="s">
        <v>46</v>
      </c>
      <c r="O363" s="72"/>
      <c r="P363" s="196">
        <f>O363*H363</f>
        <v>0</v>
      </c>
      <c r="Q363" s="196">
        <v>0</v>
      </c>
      <c r="R363" s="196">
        <f>Q363*H363</f>
        <v>0</v>
      </c>
      <c r="S363" s="196">
        <v>0</v>
      </c>
      <c r="T363" s="19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98" t="s">
        <v>135</v>
      </c>
      <c r="AT363" s="198" t="s">
        <v>130</v>
      </c>
      <c r="AU363" s="198" t="s">
        <v>91</v>
      </c>
      <c r="AY363" s="18" t="s">
        <v>128</v>
      </c>
      <c r="BE363" s="199">
        <f>IF(N363="základní",J363,0)</f>
        <v>0</v>
      </c>
      <c r="BF363" s="199">
        <f>IF(N363="snížená",J363,0)</f>
        <v>0</v>
      </c>
      <c r="BG363" s="199">
        <f>IF(N363="zákl. přenesená",J363,0)</f>
        <v>0</v>
      </c>
      <c r="BH363" s="199">
        <f>IF(N363="sníž. přenesená",J363,0)</f>
        <v>0</v>
      </c>
      <c r="BI363" s="199">
        <f>IF(N363="nulová",J363,0)</f>
        <v>0</v>
      </c>
      <c r="BJ363" s="18" t="s">
        <v>89</v>
      </c>
      <c r="BK363" s="199">
        <f>ROUND(I363*H363,2)</f>
        <v>0</v>
      </c>
      <c r="BL363" s="18" t="s">
        <v>135</v>
      </c>
      <c r="BM363" s="198" t="s">
        <v>416</v>
      </c>
    </row>
    <row r="364" spans="1:65" s="2" customFormat="1" ht="11.25">
      <c r="A364" s="35"/>
      <c r="B364" s="36"/>
      <c r="C364" s="37"/>
      <c r="D364" s="200" t="s">
        <v>137</v>
      </c>
      <c r="E364" s="37"/>
      <c r="F364" s="201" t="s">
        <v>417</v>
      </c>
      <c r="G364" s="37"/>
      <c r="H364" s="37"/>
      <c r="I364" s="202"/>
      <c r="J364" s="37"/>
      <c r="K364" s="37"/>
      <c r="L364" s="40"/>
      <c r="M364" s="203"/>
      <c r="N364" s="204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137</v>
      </c>
      <c r="AU364" s="18" t="s">
        <v>91</v>
      </c>
    </row>
    <row r="365" spans="1:65" s="2" customFormat="1" ht="21.75" customHeight="1">
      <c r="A365" s="35"/>
      <c r="B365" s="36"/>
      <c r="C365" s="187" t="s">
        <v>418</v>
      </c>
      <c r="D365" s="187" t="s">
        <v>130</v>
      </c>
      <c r="E365" s="188" t="s">
        <v>419</v>
      </c>
      <c r="F365" s="189" t="s">
        <v>420</v>
      </c>
      <c r="G365" s="190" t="s">
        <v>133</v>
      </c>
      <c r="H365" s="191">
        <v>20.37</v>
      </c>
      <c r="I365" s="192"/>
      <c r="J365" s="193">
        <f>ROUND(I365*H365,2)</f>
        <v>0</v>
      </c>
      <c r="K365" s="189" t="s">
        <v>134</v>
      </c>
      <c r="L365" s="40"/>
      <c r="M365" s="194" t="s">
        <v>1</v>
      </c>
      <c r="N365" s="195" t="s">
        <v>46</v>
      </c>
      <c r="O365" s="72"/>
      <c r="P365" s="196">
        <f>O365*H365</f>
        <v>0</v>
      </c>
      <c r="Q365" s="196">
        <v>0</v>
      </c>
      <c r="R365" s="196">
        <f>Q365*H365</f>
        <v>0</v>
      </c>
      <c r="S365" s="196">
        <v>0</v>
      </c>
      <c r="T365" s="19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98" t="s">
        <v>135</v>
      </c>
      <c r="AT365" s="198" t="s">
        <v>130</v>
      </c>
      <c r="AU365" s="198" t="s">
        <v>91</v>
      </c>
      <c r="AY365" s="18" t="s">
        <v>128</v>
      </c>
      <c r="BE365" s="199">
        <f>IF(N365="základní",J365,0)</f>
        <v>0</v>
      </c>
      <c r="BF365" s="199">
        <f>IF(N365="snížená",J365,0)</f>
        <v>0</v>
      </c>
      <c r="BG365" s="199">
        <f>IF(N365="zákl. přenesená",J365,0)</f>
        <v>0</v>
      </c>
      <c r="BH365" s="199">
        <f>IF(N365="sníž. přenesená",J365,0)</f>
        <v>0</v>
      </c>
      <c r="BI365" s="199">
        <f>IF(N365="nulová",J365,0)</f>
        <v>0</v>
      </c>
      <c r="BJ365" s="18" t="s">
        <v>89</v>
      </c>
      <c r="BK365" s="199">
        <f>ROUND(I365*H365,2)</f>
        <v>0</v>
      </c>
      <c r="BL365" s="18" t="s">
        <v>135</v>
      </c>
      <c r="BM365" s="198" t="s">
        <v>421</v>
      </c>
    </row>
    <row r="366" spans="1:65" s="2" customFormat="1" ht="11.25">
      <c r="A366" s="35"/>
      <c r="B366" s="36"/>
      <c r="C366" s="37"/>
      <c r="D366" s="200" t="s">
        <v>137</v>
      </c>
      <c r="E366" s="37"/>
      <c r="F366" s="201" t="s">
        <v>422</v>
      </c>
      <c r="G366" s="37"/>
      <c r="H366" s="37"/>
      <c r="I366" s="202"/>
      <c r="J366" s="37"/>
      <c r="K366" s="37"/>
      <c r="L366" s="40"/>
      <c r="M366" s="203"/>
      <c r="N366" s="204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137</v>
      </c>
      <c r="AU366" s="18" t="s">
        <v>91</v>
      </c>
    </row>
    <row r="367" spans="1:65" s="2" customFormat="1" ht="33" customHeight="1">
      <c r="A367" s="35"/>
      <c r="B367" s="36"/>
      <c r="C367" s="187" t="s">
        <v>423</v>
      </c>
      <c r="D367" s="187" t="s">
        <v>130</v>
      </c>
      <c r="E367" s="188" t="s">
        <v>424</v>
      </c>
      <c r="F367" s="189" t="s">
        <v>425</v>
      </c>
      <c r="G367" s="190" t="s">
        <v>133</v>
      </c>
      <c r="H367" s="191">
        <v>20.37</v>
      </c>
      <c r="I367" s="192"/>
      <c r="J367" s="193">
        <f>ROUND(I367*H367,2)</f>
        <v>0</v>
      </c>
      <c r="K367" s="189" t="s">
        <v>134</v>
      </c>
      <c r="L367" s="40"/>
      <c r="M367" s="194" t="s">
        <v>1</v>
      </c>
      <c r="N367" s="195" t="s">
        <v>46</v>
      </c>
      <c r="O367" s="72"/>
      <c r="P367" s="196">
        <f>O367*H367</f>
        <v>0</v>
      </c>
      <c r="Q367" s="196">
        <v>0</v>
      </c>
      <c r="R367" s="196">
        <f>Q367*H367</f>
        <v>0</v>
      </c>
      <c r="S367" s="196">
        <v>0</v>
      </c>
      <c r="T367" s="19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8" t="s">
        <v>135</v>
      </c>
      <c r="AT367" s="198" t="s">
        <v>130</v>
      </c>
      <c r="AU367" s="198" t="s">
        <v>91</v>
      </c>
      <c r="AY367" s="18" t="s">
        <v>128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18" t="s">
        <v>89</v>
      </c>
      <c r="BK367" s="199">
        <f>ROUND(I367*H367,2)</f>
        <v>0</v>
      </c>
      <c r="BL367" s="18" t="s">
        <v>135</v>
      </c>
      <c r="BM367" s="198" t="s">
        <v>426</v>
      </c>
    </row>
    <row r="368" spans="1:65" s="2" customFormat="1" ht="11.25">
      <c r="A368" s="35"/>
      <c r="B368" s="36"/>
      <c r="C368" s="37"/>
      <c r="D368" s="200" t="s">
        <v>137</v>
      </c>
      <c r="E368" s="37"/>
      <c r="F368" s="201" t="s">
        <v>427</v>
      </c>
      <c r="G368" s="37"/>
      <c r="H368" s="37"/>
      <c r="I368" s="202"/>
      <c r="J368" s="37"/>
      <c r="K368" s="37"/>
      <c r="L368" s="40"/>
      <c r="M368" s="203"/>
      <c r="N368" s="204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137</v>
      </c>
      <c r="AU368" s="18" t="s">
        <v>91</v>
      </c>
    </row>
    <row r="369" spans="1:65" s="2" customFormat="1" ht="24.2" customHeight="1">
      <c r="A369" s="35"/>
      <c r="B369" s="36"/>
      <c r="C369" s="187" t="s">
        <v>428</v>
      </c>
      <c r="D369" s="187" t="s">
        <v>130</v>
      </c>
      <c r="E369" s="188" t="s">
        <v>429</v>
      </c>
      <c r="F369" s="189" t="s">
        <v>430</v>
      </c>
      <c r="G369" s="190" t="s">
        <v>133</v>
      </c>
      <c r="H369" s="191">
        <v>20.37</v>
      </c>
      <c r="I369" s="192"/>
      <c r="J369" s="193">
        <f>ROUND(I369*H369,2)</f>
        <v>0</v>
      </c>
      <c r="K369" s="189" t="s">
        <v>134</v>
      </c>
      <c r="L369" s="40"/>
      <c r="M369" s="194" t="s">
        <v>1</v>
      </c>
      <c r="N369" s="195" t="s">
        <v>46</v>
      </c>
      <c r="O369" s="72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98" t="s">
        <v>135</v>
      </c>
      <c r="AT369" s="198" t="s">
        <v>130</v>
      </c>
      <c r="AU369" s="198" t="s">
        <v>91</v>
      </c>
      <c r="AY369" s="18" t="s">
        <v>128</v>
      </c>
      <c r="BE369" s="199">
        <f>IF(N369="základní",J369,0)</f>
        <v>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18" t="s">
        <v>89</v>
      </c>
      <c r="BK369" s="199">
        <f>ROUND(I369*H369,2)</f>
        <v>0</v>
      </c>
      <c r="BL369" s="18" t="s">
        <v>135</v>
      </c>
      <c r="BM369" s="198" t="s">
        <v>431</v>
      </c>
    </row>
    <row r="370" spans="1:65" s="2" customFormat="1" ht="11.25">
      <c r="A370" s="35"/>
      <c r="B370" s="36"/>
      <c r="C370" s="37"/>
      <c r="D370" s="200" t="s">
        <v>137</v>
      </c>
      <c r="E370" s="37"/>
      <c r="F370" s="201" t="s">
        <v>432</v>
      </c>
      <c r="G370" s="37"/>
      <c r="H370" s="37"/>
      <c r="I370" s="202"/>
      <c r="J370" s="37"/>
      <c r="K370" s="37"/>
      <c r="L370" s="40"/>
      <c r="M370" s="203"/>
      <c r="N370" s="204"/>
      <c r="O370" s="72"/>
      <c r="P370" s="72"/>
      <c r="Q370" s="72"/>
      <c r="R370" s="72"/>
      <c r="S370" s="72"/>
      <c r="T370" s="73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137</v>
      </c>
      <c r="AU370" s="18" t="s">
        <v>91</v>
      </c>
    </row>
    <row r="371" spans="1:65" s="12" customFormat="1" ht="22.9" customHeight="1">
      <c r="B371" s="171"/>
      <c r="C371" s="172"/>
      <c r="D371" s="173" t="s">
        <v>80</v>
      </c>
      <c r="E371" s="185" t="s">
        <v>221</v>
      </c>
      <c r="F371" s="185" t="s">
        <v>433</v>
      </c>
      <c r="G371" s="172"/>
      <c r="H371" s="172"/>
      <c r="I371" s="175"/>
      <c r="J371" s="186">
        <f>BK371</f>
        <v>0</v>
      </c>
      <c r="K371" s="172"/>
      <c r="L371" s="177"/>
      <c r="M371" s="178"/>
      <c r="N371" s="179"/>
      <c r="O371" s="179"/>
      <c r="P371" s="180">
        <f>SUM(P372:P461)</f>
        <v>0</v>
      </c>
      <c r="Q371" s="179"/>
      <c r="R371" s="180">
        <f>SUM(R372:R461)</f>
        <v>37.597969999999997</v>
      </c>
      <c r="S371" s="179"/>
      <c r="T371" s="181">
        <f>SUM(T372:T461)</f>
        <v>0</v>
      </c>
      <c r="AR371" s="182" t="s">
        <v>89</v>
      </c>
      <c r="AT371" s="183" t="s">
        <v>80</v>
      </c>
      <c r="AU371" s="183" t="s">
        <v>89</v>
      </c>
      <c r="AY371" s="182" t="s">
        <v>128</v>
      </c>
      <c r="BK371" s="184">
        <f>SUM(BK372:BK461)</f>
        <v>0</v>
      </c>
    </row>
    <row r="372" spans="1:65" s="2" customFormat="1" ht="33" customHeight="1">
      <c r="A372" s="35"/>
      <c r="B372" s="36"/>
      <c r="C372" s="187" t="s">
        <v>434</v>
      </c>
      <c r="D372" s="187" t="s">
        <v>130</v>
      </c>
      <c r="E372" s="188" t="s">
        <v>435</v>
      </c>
      <c r="F372" s="189" t="s">
        <v>436</v>
      </c>
      <c r="G372" s="190" t="s">
        <v>437</v>
      </c>
      <c r="H372" s="191">
        <v>117.5</v>
      </c>
      <c r="I372" s="192"/>
      <c r="J372" s="193">
        <f>ROUND(I372*H372,2)</f>
        <v>0</v>
      </c>
      <c r="K372" s="189" t="s">
        <v>134</v>
      </c>
      <c r="L372" s="40"/>
      <c r="M372" s="194" t="s">
        <v>1</v>
      </c>
      <c r="N372" s="195" t="s">
        <v>46</v>
      </c>
      <c r="O372" s="72"/>
      <c r="P372" s="196">
        <f>O372*H372</f>
        <v>0</v>
      </c>
      <c r="Q372" s="196">
        <v>8.0000000000000007E-5</v>
      </c>
      <c r="R372" s="196">
        <f>Q372*H372</f>
        <v>9.4000000000000004E-3</v>
      </c>
      <c r="S372" s="196">
        <v>0</v>
      </c>
      <c r="T372" s="197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8" t="s">
        <v>135</v>
      </c>
      <c r="AT372" s="198" t="s">
        <v>130</v>
      </c>
      <c r="AU372" s="198" t="s">
        <v>91</v>
      </c>
      <c r="AY372" s="18" t="s">
        <v>128</v>
      </c>
      <c r="BE372" s="199">
        <f>IF(N372="základní",J372,0)</f>
        <v>0</v>
      </c>
      <c r="BF372" s="199">
        <f>IF(N372="snížená",J372,0)</f>
        <v>0</v>
      </c>
      <c r="BG372" s="199">
        <f>IF(N372="zákl. přenesená",J372,0)</f>
        <v>0</v>
      </c>
      <c r="BH372" s="199">
        <f>IF(N372="sníž. přenesená",J372,0)</f>
        <v>0</v>
      </c>
      <c r="BI372" s="199">
        <f>IF(N372="nulová",J372,0)</f>
        <v>0</v>
      </c>
      <c r="BJ372" s="18" t="s">
        <v>89</v>
      </c>
      <c r="BK372" s="199">
        <f>ROUND(I372*H372,2)</f>
        <v>0</v>
      </c>
      <c r="BL372" s="18" t="s">
        <v>135</v>
      </c>
      <c r="BM372" s="198" t="s">
        <v>438</v>
      </c>
    </row>
    <row r="373" spans="1:65" s="2" customFormat="1" ht="11.25">
      <c r="A373" s="35"/>
      <c r="B373" s="36"/>
      <c r="C373" s="37"/>
      <c r="D373" s="200" t="s">
        <v>137</v>
      </c>
      <c r="E373" s="37"/>
      <c r="F373" s="201" t="s">
        <v>439</v>
      </c>
      <c r="G373" s="37"/>
      <c r="H373" s="37"/>
      <c r="I373" s="202"/>
      <c r="J373" s="37"/>
      <c r="K373" s="37"/>
      <c r="L373" s="40"/>
      <c r="M373" s="203"/>
      <c r="N373" s="204"/>
      <c r="O373" s="72"/>
      <c r="P373" s="72"/>
      <c r="Q373" s="72"/>
      <c r="R373" s="72"/>
      <c r="S373" s="72"/>
      <c r="T373" s="73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137</v>
      </c>
      <c r="AU373" s="18" t="s">
        <v>91</v>
      </c>
    </row>
    <row r="374" spans="1:65" s="15" customFormat="1" ht="11.25">
      <c r="B374" s="228"/>
      <c r="C374" s="229"/>
      <c r="D374" s="207" t="s">
        <v>139</v>
      </c>
      <c r="E374" s="230" t="s">
        <v>1</v>
      </c>
      <c r="F374" s="231" t="s">
        <v>440</v>
      </c>
      <c r="G374" s="229"/>
      <c r="H374" s="230" t="s">
        <v>1</v>
      </c>
      <c r="I374" s="232"/>
      <c r="J374" s="229"/>
      <c r="K374" s="229"/>
      <c r="L374" s="233"/>
      <c r="M374" s="234"/>
      <c r="N374" s="235"/>
      <c r="O374" s="235"/>
      <c r="P374" s="235"/>
      <c r="Q374" s="235"/>
      <c r="R374" s="235"/>
      <c r="S374" s="235"/>
      <c r="T374" s="236"/>
      <c r="AT374" s="237" t="s">
        <v>139</v>
      </c>
      <c r="AU374" s="237" t="s">
        <v>91</v>
      </c>
      <c r="AV374" s="15" t="s">
        <v>89</v>
      </c>
      <c r="AW374" s="15" t="s">
        <v>35</v>
      </c>
      <c r="AX374" s="15" t="s">
        <v>81</v>
      </c>
      <c r="AY374" s="237" t="s">
        <v>128</v>
      </c>
    </row>
    <row r="375" spans="1:65" s="13" customFormat="1" ht="11.25">
      <c r="B375" s="205"/>
      <c r="C375" s="206"/>
      <c r="D375" s="207" t="s">
        <v>139</v>
      </c>
      <c r="E375" s="208" t="s">
        <v>1</v>
      </c>
      <c r="F375" s="209" t="s">
        <v>441</v>
      </c>
      <c r="G375" s="206"/>
      <c r="H375" s="210">
        <v>126</v>
      </c>
      <c r="I375" s="211"/>
      <c r="J375" s="206"/>
      <c r="K375" s="206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139</v>
      </c>
      <c r="AU375" s="216" t="s">
        <v>91</v>
      </c>
      <c r="AV375" s="13" t="s">
        <v>91</v>
      </c>
      <c r="AW375" s="13" t="s">
        <v>35</v>
      </c>
      <c r="AX375" s="13" t="s">
        <v>81</v>
      </c>
      <c r="AY375" s="216" t="s">
        <v>128</v>
      </c>
    </row>
    <row r="376" spans="1:65" s="15" customFormat="1" ht="11.25">
      <c r="B376" s="228"/>
      <c r="C376" s="229"/>
      <c r="D376" s="207" t="s">
        <v>139</v>
      </c>
      <c r="E376" s="230" t="s">
        <v>1</v>
      </c>
      <c r="F376" s="231" t="s">
        <v>442</v>
      </c>
      <c r="G376" s="229"/>
      <c r="H376" s="230" t="s">
        <v>1</v>
      </c>
      <c r="I376" s="232"/>
      <c r="J376" s="229"/>
      <c r="K376" s="229"/>
      <c r="L376" s="233"/>
      <c r="M376" s="234"/>
      <c r="N376" s="235"/>
      <c r="O376" s="235"/>
      <c r="P376" s="235"/>
      <c r="Q376" s="235"/>
      <c r="R376" s="235"/>
      <c r="S376" s="235"/>
      <c r="T376" s="236"/>
      <c r="AT376" s="237" t="s">
        <v>139</v>
      </c>
      <c r="AU376" s="237" t="s">
        <v>91</v>
      </c>
      <c r="AV376" s="15" t="s">
        <v>89</v>
      </c>
      <c r="AW376" s="15" t="s">
        <v>35</v>
      </c>
      <c r="AX376" s="15" t="s">
        <v>81</v>
      </c>
      <c r="AY376" s="237" t="s">
        <v>128</v>
      </c>
    </row>
    <row r="377" spans="1:65" s="13" customFormat="1" ht="11.25">
      <c r="B377" s="205"/>
      <c r="C377" s="206"/>
      <c r="D377" s="207" t="s">
        <v>139</v>
      </c>
      <c r="E377" s="208" t="s">
        <v>1</v>
      </c>
      <c r="F377" s="209" t="s">
        <v>443</v>
      </c>
      <c r="G377" s="206"/>
      <c r="H377" s="210">
        <v>-8.5</v>
      </c>
      <c r="I377" s="211"/>
      <c r="J377" s="206"/>
      <c r="K377" s="206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139</v>
      </c>
      <c r="AU377" s="216" t="s">
        <v>91</v>
      </c>
      <c r="AV377" s="13" t="s">
        <v>91</v>
      </c>
      <c r="AW377" s="13" t="s">
        <v>35</v>
      </c>
      <c r="AX377" s="13" t="s">
        <v>81</v>
      </c>
      <c r="AY377" s="216" t="s">
        <v>128</v>
      </c>
    </row>
    <row r="378" spans="1:65" s="14" customFormat="1" ht="11.25">
      <c r="B378" s="217"/>
      <c r="C378" s="218"/>
      <c r="D378" s="207" t="s">
        <v>139</v>
      </c>
      <c r="E378" s="219" t="s">
        <v>1</v>
      </c>
      <c r="F378" s="220" t="s">
        <v>142</v>
      </c>
      <c r="G378" s="218"/>
      <c r="H378" s="221">
        <v>117.5</v>
      </c>
      <c r="I378" s="222"/>
      <c r="J378" s="218"/>
      <c r="K378" s="218"/>
      <c r="L378" s="223"/>
      <c r="M378" s="224"/>
      <c r="N378" s="225"/>
      <c r="O378" s="225"/>
      <c r="P378" s="225"/>
      <c r="Q378" s="225"/>
      <c r="R378" s="225"/>
      <c r="S378" s="225"/>
      <c r="T378" s="226"/>
      <c r="AT378" s="227" t="s">
        <v>139</v>
      </c>
      <c r="AU378" s="227" t="s">
        <v>91</v>
      </c>
      <c r="AV378" s="14" t="s">
        <v>135</v>
      </c>
      <c r="AW378" s="14" t="s">
        <v>35</v>
      </c>
      <c r="AX378" s="14" t="s">
        <v>89</v>
      </c>
      <c r="AY378" s="227" t="s">
        <v>128</v>
      </c>
    </row>
    <row r="379" spans="1:65" s="2" customFormat="1" ht="24.2" customHeight="1">
      <c r="A379" s="35"/>
      <c r="B379" s="36"/>
      <c r="C379" s="250" t="s">
        <v>444</v>
      </c>
      <c r="D379" s="250" t="s">
        <v>292</v>
      </c>
      <c r="E379" s="251" t="s">
        <v>445</v>
      </c>
      <c r="F379" s="252" t="s">
        <v>446</v>
      </c>
      <c r="G379" s="253" t="s">
        <v>437</v>
      </c>
      <c r="H379" s="254">
        <v>119.26300000000001</v>
      </c>
      <c r="I379" s="255"/>
      <c r="J379" s="256">
        <f>ROUND(I379*H379,2)</f>
        <v>0</v>
      </c>
      <c r="K379" s="252" t="s">
        <v>134</v>
      </c>
      <c r="L379" s="257"/>
      <c r="M379" s="258" t="s">
        <v>1</v>
      </c>
      <c r="N379" s="259" t="s">
        <v>46</v>
      </c>
      <c r="O379" s="72"/>
      <c r="P379" s="196">
        <f>O379*H379</f>
        <v>0</v>
      </c>
      <c r="Q379" s="196">
        <v>0.1</v>
      </c>
      <c r="R379" s="196">
        <f>Q379*H379</f>
        <v>11.926300000000001</v>
      </c>
      <c r="S379" s="196">
        <v>0</v>
      </c>
      <c r="T379" s="19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98" t="s">
        <v>221</v>
      </c>
      <c r="AT379" s="198" t="s">
        <v>292</v>
      </c>
      <c r="AU379" s="198" t="s">
        <v>91</v>
      </c>
      <c r="AY379" s="18" t="s">
        <v>128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8" t="s">
        <v>89</v>
      </c>
      <c r="BK379" s="199">
        <f>ROUND(I379*H379,2)</f>
        <v>0</v>
      </c>
      <c r="BL379" s="18" t="s">
        <v>135</v>
      </c>
      <c r="BM379" s="198" t="s">
        <v>447</v>
      </c>
    </row>
    <row r="380" spans="1:65" s="13" customFormat="1" ht="11.25">
      <c r="B380" s="205"/>
      <c r="C380" s="206"/>
      <c r="D380" s="207" t="s">
        <v>139</v>
      </c>
      <c r="E380" s="206"/>
      <c r="F380" s="209" t="s">
        <v>448</v>
      </c>
      <c r="G380" s="206"/>
      <c r="H380" s="210">
        <v>119.26300000000001</v>
      </c>
      <c r="I380" s="211"/>
      <c r="J380" s="206"/>
      <c r="K380" s="206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139</v>
      </c>
      <c r="AU380" s="216" t="s">
        <v>91</v>
      </c>
      <c r="AV380" s="13" t="s">
        <v>91</v>
      </c>
      <c r="AW380" s="13" t="s">
        <v>4</v>
      </c>
      <c r="AX380" s="13" t="s">
        <v>89</v>
      </c>
      <c r="AY380" s="216" t="s">
        <v>128</v>
      </c>
    </row>
    <row r="381" spans="1:65" s="2" customFormat="1" ht="24.2" customHeight="1">
      <c r="A381" s="35"/>
      <c r="B381" s="36"/>
      <c r="C381" s="187" t="s">
        <v>449</v>
      </c>
      <c r="D381" s="187" t="s">
        <v>130</v>
      </c>
      <c r="E381" s="188" t="s">
        <v>450</v>
      </c>
      <c r="F381" s="189" t="s">
        <v>451</v>
      </c>
      <c r="G381" s="190" t="s">
        <v>321</v>
      </c>
      <c r="H381" s="191">
        <v>17</v>
      </c>
      <c r="I381" s="192"/>
      <c r="J381" s="193">
        <f>ROUND(I381*H381,2)</f>
        <v>0</v>
      </c>
      <c r="K381" s="189" t="s">
        <v>134</v>
      </c>
      <c r="L381" s="40"/>
      <c r="M381" s="194" t="s">
        <v>1</v>
      </c>
      <c r="N381" s="195" t="s">
        <v>46</v>
      </c>
      <c r="O381" s="72"/>
      <c r="P381" s="196">
        <f>O381*H381</f>
        <v>0</v>
      </c>
      <c r="Q381" s="196">
        <v>1.6000000000000001E-4</v>
      </c>
      <c r="R381" s="196">
        <f>Q381*H381</f>
        <v>2.7200000000000002E-3</v>
      </c>
      <c r="S381" s="196">
        <v>0</v>
      </c>
      <c r="T381" s="19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8" t="s">
        <v>135</v>
      </c>
      <c r="AT381" s="198" t="s">
        <v>130</v>
      </c>
      <c r="AU381" s="198" t="s">
        <v>91</v>
      </c>
      <c r="AY381" s="18" t="s">
        <v>128</v>
      </c>
      <c r="BE381" s="199">
        <f>IF(N381="základní",J381,0)</f>
        <v>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18" t="s">
        <v>89</v>
      </c>
      <c r="BK381" s="199">
        <f>ROUND(I381*H381,2)</f>
        <v>0</v>
      </c>
      <c r="BL381" s="18" t="s">
        <v>135</v>
      </c>
      <c r="BM381" s="198" t="s">
        <v>452</v>
      </c>
    </row>
    <row r="382" spans="1:65" s="2" customFormat="1" ht="11.25">
      <c r="A382" s="35"/>
      <c r="B382" s="36"/>
      <c r="C382" s="37"/>
      <c r="D382" s="200" t="s">
        <v>137</v>
      </c>
      <c r="E382" s="37"/>
      <c r="F382" s="201" t="s">
        <v>453</v>
      </c>
      <c r="G382" s="37"/>
      <c r="H382" s="37"/>
      <c r="I382" s="202"/>
      <c r="J382" s="37"/>
      <c r="K382" s="37"/>
      <c r="L382" s="40"/>
      <c r="M382" s="203"/>
      <c r="N382" s="204"/>
      <c r="O382" s="72"/>
      <c r="P382" s="72"/>
      <c r="Q382" s="72"/>
      <c r="R382" s="72"/>
      <c r="S382" s="72"/>
      <c r="T382" s="73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137</v>
      </c>
      <c r="AU382" s="18" t="s">
        <v>91</v>
      </c>
    </row>
    <row r="383" spans="1:65" s="15" customFormat="1" ht="11.25">
      <c r="B383" s="228"/>
      <c r="C383" s="229"/>
      <c r="D383" s="207" t="s">
        <v>139</v>
      </c>
      <c r="E383" s="230" t="s">
        <v>1</v>
      </c>
      <c r="F383" s="231" t="s">
        <v>454</v>
      </c>
      <c r="G383" s="229"/>
      <c r="H383" s="230" t="s">
        <v>1</v>
      </c>
      <c r="I383" s="232"/>
      <c r="J383" s="229"/>
      <c r="K383" s="229"/>
      <c r="L383" s="233"/>
      <c r="M383" s="234"/>
      <c r="N383" s="235"/>
      <c r="O383" s="235"/>
      <c r="P383" s="235"/>
      <c r="Q383" s="235"/>
      <c r="R383" s="235"/>
      <c r="S383" s="235"/>
      <c r="T383" s="236"/>
      <c r="AT383" s="237" t="s">
        <v>139</v>
      </c>
      <c r="AU383" s="237" t="s">
        <v>91</v>
      </c>
      <c r="AV383" s="15" t="s">
        <v>89</v>
      </c>
      <c r="AW383" s="15" t="s">
        <v>35</v>
      </c>
      <c r="AX383" s="15" t="s">
        <v>81</v>
      </c>
      <c r="AY383" s="237" t="s">
        <v>128</v>
      </c>
    </row>
    <row r="384" spans="1:65" s="13" customFormat="1" ht="11.25">
      <c r="B384" s="205"/>
      <c r="C384" s="206"/>
      <c r="D384" s="207" t="s">
        <v>139</v>
      </c>
      <c r="E384" s="208" t="s">
        <v>1</v>
      </c>
      <c r="F384" s="209" t="s">
        <v>291</v>
      </c>
      <c r="G384" s="206"/>
      <c r="H384" s="210">
        <v>17</v>
      </c>
      <c r="I384" s="211"/>
      <c r="J384" s="206"/>
      <c r="K384" s="206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139</v>
      </c>
      <c r="AU384" s="216" t="s">
        <v>91</v>
      </c>
      <c r="AV384" s="13" t="s">
        <v>91</v>
      </c>
      <c r="AW384" s="13" t="s">
        <v>35</v>
      </c>
      <c r="AX384" s="13" t="s">
        <v>81</v>
      </c>
      <c r="AY384" s="216" t="s">
        <v>128</v>
      </c>
    </row>
    <row r="385" spans="1:65" s="14" customFormat="1" ht="11.25">
      <c r="B385" s="217"/>
      <c r="C385" s="218"/>
      <c r="D385" s="207" t="s">
        <v>139</v>
      </c>
      <c r="E385" s="219" t="s">
        <v>1</v>
      </c>
      <c r="F385" s="220" t="s">
        <v>142</v>
      </c>
      <c r="G385" s="218"/>
      <c r="H385" s="221">
        <v>17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139</v>
      </c>
      <c r="AU385" s="227" t="s">
        <v>91</v>
      </c>
      <c r="AV385" s="14" t="s">
        <v>135</v>
      </c>
      <c r="AW385" s="14" t="s">
        <v>35</v>
      </c>
      <c r="AX385" s="14" t="s">
        <v>89</v>
      </c>
      <c r="AY385" s="227" t="s">
        <v>128</v>
      </c>
    </row>
    <row r="386" spans="1:65" s="2" customFormat="1" ht="16.5" customHeight="1">
      <c r="A386" s="35"/>
      <c r="B386" s="36"/>
      <c r="C386" s="250" t="s">
        <v>455</v>
      </c>
      <c r="D386" s="250" t="s">
        <v>292</v>
      </c>
      <c r="E386" s="251" t="s">
        <v>456</v>
      </c>
      <c r="F386" s="252" t="s">
        <v>457</v>
      </c>
      <c r="G386" s="253" t="s">
        <v>321</v>
      </c>
      <c r="H386" s="254">
        <v>17</v>
      </c>
      <c r="I386" s="255"/>
      <c r="J386" s="256">
        <f>ROUND(I386*H386,2)</f>
        <v>0</v>
      </c>
      <c r="K386" s="252" t="s">
        <v>1</v>
      </c>
      <c r="L386" s="257"/>
      <c r="M386" s="258" t="s">
        <v>1</v>
      </c>
      <c r="N386" s="259" t="s">
        <v>46</v>
      </c>
      <c r="O386" s="72"/>
      <c r="P386" s="196">
        <f>O386*H386</f>
        <v>0</v>
      </c>
      <c r="Q386" s="196">
        <v>7.2999999999999995E-2</v>
      </c>
      <c r="R386" s="196">
        <f>Q386*H386</f>
        <v>1.2409999999999999</v>
      </c>
      <c r="S386" s="196">
        <v>0</v>
      </c>
      <c r="T386" s="197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98" t="s">
        <v>221</v>
      </c>
      <c r="AT386" s="198" t="s">
        <v>292</v>
      </c>
      <c r="AU386" s="198" t="s">
        <v>91</v>
      </c>
      <c r="AY386" s="18" t="s">
        <v>128</v>
      </c>
      <c r="BE386" s="199">
        <f>IF(N386="základní",J386,0)</f>
        <v>0</v>
      </c>
      <c r="BF386" s="199">
        <f>IF(N386="snížená",J386,0)</f>
        <v>0</v>
      </c>
      <c r="BG386" s="199">
        <f>IF(N386="zákl. přenesená",J386,0)</f>
        <v>0</v>
      </c>
      <c r="BH386" s="199">
        <f>IF(N386="sníž. přenesená",J386,0)</f>
        <v>0</v>
      </c>
      <c r="BI386" s="199">
        <f>IF(N386="nulová",J386,0)</f>
        <v>0</v>
      </c>
      <c r="BJ386" s="18" t="s">
        <v>89</v>
      </c>
      <c r="BK386" s="199">
        <f>ROUND(I386*H386,2)</f>
        <v>0</v>
      </c>
      <c r="BL386" s="18" t="s">
        <v>135</v>
      </c>
      <c r="BM386" s="198" t="s">
        <v>458</v>
      </c>
    </row>
    <row r="387" spans="1:65" s="2" customFormat="1" ht="24.2" customHeight="1">
      <c r="A387" s="35"/>
      <c r="B387" s="36"/>
      <c r="C387" s="187" t="s">
        <v>459</v>
      </c>
      <c r="D387" s="187" t="s">
        <v>130</v>
      </c>
      <c r="E387" s="188" t="s">
        <v>460</v>
      </c>
      <c r="F387" s="189" t="s">
        <v>461</v>
      </c>
      <c r="G387" s="190" t="s">
        <v>437</v>
      </c>
      <c r="H387" s="191">
        <v>75</v>
      </c>
      <c r="I387" s="192"/>
      <c r="J387" s="193">
        <f>ROUND(I387*H387,2)</f>
        <v>0</v>
      </c>
      <c r="K387" s="189" t="s">
        <v>134</v>
      </c>
      <c r="L387" s="40"/>
      <c r="M387" s="194" t="s">
        <v>1</v>
      </c>
      <c r="N387" s="195" t="s">
        <v>46</v>
      </c>
      <c r="O387" s="72"/>
      <c r="P387" s="196">
        <f>O387*H387</f>
        <v>0</v>
      </c>
      <c r="Q387" s="196">
        <v>4.9100000000000003E-3</v>
      </c>
      <c r="R387" s="196">
        <f>Q387*H387</f>
        <v>0.36825000000000002</v>
      </c>
      <c r="S387" s="196">
        <v>0</v>
      </c>
      <c r="T387" s="19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8" t="s">
        <v>135</v>
      </c>
      <c r="AT387" s="198" t="s">
        <v>130</v>
      </c>
      <c r="AU387" s="198" t="s">
        <v>91</v>
      </c>
      <c r="AY387" s="18" t="s">
        <v>128</v>
      </c>
      <c r="BE387" s="199">
        <f>IF(N387="základní",J387,0)</f>
        <v>0</v>
      </c>
      <c r="BF387" s="199">
        <f>IF(N387="snížená",J387,0)</f>
        <v>0</v>
      </c>
      <c r="BG387" s="199">
        <f>IF(N387="zákl. přenesená",J387,0)</f>
        <v>0</v>
      </c>
      <c r="BH387" s="199">
        <f>IF(N387="sníž. přenesená",J387,0)</f>
        <v>0</v>
      </c>
      <c r="BI387" s="199">
        <f>IF(N387="nulová",J387,0)</f>
        <v>0</v>
      </c>
      <c r="BJ387" s="18" t="s">
        <v>89</v>
      </c>
      <c r="BK387" s="199">
        <f>ROUND(I387*H387,2)</f>
        <v>0</v>
      </c>
      <c r="BL387" s="18" t="s">
        <v>135</v>
      </c>
      <c r="BM387" s="198" t="s">
        <v>462</v>
      </c>
    </row>
    <row r="388" spans="1:65" s="2" customFormat="1" ht="11.25">
      <c r="A388" s="35"/>
      <c r="B388" s="36"/>
      <c r="C388" s="37"/>
      <c r="D388" s="200" t="s">
        <v>137</v>
      </c>
      <c r="E388" s="37"/>
      <c r="F388" s="201" t="s">
        <v>463</v>
      </c>
      <c r="G388" s="37"/>
      <c r="H388" s="37"/>
      <c r="I388" s="202"/>
      <c r="J388" s="37"/>
      <c r="K388" s="37"/>
      <c r="L388" s="40"/>
      <c r="M388" s="203"/>
      <c r="N388" s="204"/>
      <c r="O388" s="72"/>
      <c r="P388" s="72"/>
      <c r="Q388" s="72"/>
      <c r="R388" s="72"/>
      <c r="S388" s="72"/>
      <c r="T388" s="73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137</v>
      </c>
      <c r="AU388" s="18" t="s">
        <v>91</v>
      </c>
    </row>
    <row r="389" spans="1:65" s="15" customFormat="1" ht="11.25">
      <c r="B389" s="228"/>
      <c r="C389" s="229"/>
      <c r="D389" s="207" t="s">
        <v>139</v>
      </c>
      <c r="E389" s="230" t="s">
        <v>1</v>
      </c>
      <c r="F389" s="231" t="s">
        <v>454</v>
      </c>
      <c r="G389" s="229"/>
      <c r="H389" s="230" t="s">
        <v>1</v>
      </c>
      <c r="I389" s="232"/>
      <c r="J389" s="229"/>
      <c r="K389" s="229"/>
      <c r="L389" s="233"/>
      <c r="M389" s="234"/>
      <c r="N389" s="235"/>
      <c r="O389" s="235"/>
      <c r="P389" s="235"/>
      <c r="Q389" s="235"/>
      <c r="R389" s="235"/>
      <c r="S389" s="235"/>
      <c r="T389" s="236"/>
      <c r="AT389" s="237" t="s">
        <v>139</v>
      </c>
      <c r="AU389" s="237" t="s">
        <v>91</v>
      </c>
      <c r="AV389" s="15" t="s">
        <v>89</v>
      </c>
      <c r="AW389" s="15" t="s">
        <v>35</v>
      </c>
      <c r="AX389" s="15" t="s">
        <v>81</v>
      </c>
      <c r="AY389" s="237" t="s">
        <v>128</v>
      </c>
    </row>
    <row r="390" spans="1:65" s="13" customFormat="1" ht="11.25">
      <c r="B390" s="205"/>
      <c r="C390" s="206"/>
      <c r="D390" s="207" t="s">
        <v>139</v>
      </c>
      <c r="E390" s="208" t="s">
        <v>1</v>
      </c>
      <c r="F390" s="209" t="s">
        <v>464</v>
      </c>
      <c r="G390" s="206"/>
      <c r="H390" s="210">
        <v>75</v>
      </c>
      <c r="I390" s="211"/>
      <c r="J390" s="206"/>
      <c r="K390" s="206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139</v>
      </c>
      <c r="AU390" s="216" t="s">
        <v>91</v>
      </c>
      <c r="AV390" s="13" t="s">
        <v>91</v>
      </c>
      <c r="AW390" s="13" t="s">
        <v>35</v>
      </c>
      <c r="AX390" s="13" t="s">
        <v>81</v>
      </c>
      <c r="AY390" s="216" t="s">
        <v>128</v>
      </c>
    </row>
    <row r="391" spans="1:65" s="14" customFormat="1" ht="11.25">
      <c r="B391" s="217"/>
      <c r="C391" s="218"/>
      <c r="D391" s="207" t="s">
        <v>139</v>
      </c>
      <c r="E391" s="219" t="s">
        <v>1</v>
      </c>
      <c r="F391" s="220" t="s">
        <v>142</v>
      </c>
      <c r="G391" s="218"/>
      <c r="H391" s="221">
        <v>75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139</v>
      </c>
      <c r="AU391" s="227" t="s">
        <v>91</v>
      </c>
      <c r="AV391" s="14" t="s">
        <v>135</v>
      </c>
      <c r="AW391" s="14" t="s">
        <v>35</v>
      </c>
      <c r="AX391" s="14" t="s">
        <v>89</v>
      </c>
      <c r="AY391" s="227" t="s">
        <v>128</v>
      </c>
    </row>
    <row r="392" spans="1:65" s="2" customFormat="1" ht="44.25" customHeight="1">
      <c r="A392" s="35"/>
      <c r="B392" s="36"/>
      <c r="C392" s="187" t="s">
        <v>465</v>
      </c>
      <c r="D392" s="187" t="s">
        <v>130</v>
      </c>
      <c r="E392" s="188" t="s">
        <v>466</v>
      </c>
      <c r="F392" s="189" t="s">
        <v>467</v>
      </c>
      <c r="G392" s="190" t="s">
        <v>321</v>
      </c>
      <c r="H392" s="191">
        <v>1</v>
      </c>
      <c r="I392" s="192"/>
      <c r="J392" s="193">
        <f>ROUND(I392*H392,2)</f>
        <v>0</v>
      </c>
      <c r="K392" s="189" t="s">
        <v>1</v>
      </c>
      <c r="L392" s="40"/>
      <c r="M392" s="194" t="s">
        <v>1</v>
      </c>
      <c r="N392" s="195" t="s">
        <v>46</v>
      </c>
      <c r="O392" s="72"/>
      <c r="P392" s="196">
        <f>O392*H392</f>
        <v>0</v>
      </c>
      <c r="Q392" s="196">
        <v>9.1560100000000002</v>
      </c>
      <c r="R392" s="196">
        <f>Q392*H392</f>
        <v>9.1560100000000002</v>
      </c>
      <c r="S392" s="196">
        <v>0</v>
      </c>
      <c r="T392" s="19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98" t="s">
        <v>135</v>
      </c>
      <c r="AT392" s="198" t="s">
        <v>130</v>
      </c>
      <c r="AU392" s="198" t="s">
        <v>91</v>
      </c>
      <c r="AY392" s="18" t="s">
        <v>128</v>
      </c>
      <c r="BE392" s="199">
        <f>IF(N392="základní",J392,0)</f>
        <v>0</v>
      </c>
      <c r="BF392" s="199">
        <f>IF(N392="snížená",J392,0)</f>
        <v>0</v>
      </c>
      <c r="BG392" s="199">
        <f>IF(N392="zákl. přenesená",J392,0)</f>
        <v>0</v>
      </c>
      <c r="BH392" s="199">
        <f>IF(N392="sníž. přenesená",J392,0)</f>
        <v>0</v>
      </c>
      <c r="BI392" s="199">
        <f>IF(N392="nulová",J392,0)</f>
        <v>0</v>
      </c>
      <c r="BJ392" s="18" t="s">
        <v>89</v>
      </c>
      <c r="BK392" s="199">
        <f>ROUND(I392*H392,2)</f>
        <v>0</v>
      </c>
      <c r="BL392" s="18" t="s">
        <v>135</v>
      </c>
      <c r="BM392" s="198" t="s">
        <v>468</v>
      </c>
    </row>
    <row r="393" spans="1:65" s="2" customFormat="1" ht="58.5">
      <c r="A393" s="35"/>
      <c r="B393" s="36"/>
      <c r="C393" s="37"/>
      <c r="D393" s="207" t="s">
        <v>251</v>
      </c>
      <c r="E393" s="37"/>
      <c r="F393" s="249" t="s">
        <v>469</v>
      </c>
      <c r="G393" s="37"/>
      <c r="H393" s="37"/>
      <c r="I393" s="202"/>
      <c r="J393" s="37"/>
      <c r="K393" s="37"/>
      <c r="L393" s="40"/>
      <c r="M393" s="203"/>
      <c r="N393" s="204"/>
      <c r="O393" s="72"/>
      <c r="P393" s="72"/>
      <c r="Q393" s="72"/>
      <c r="R393" s="72"/>
      <c r="S393" s="72"/>
      <c r="T393" s="73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251</v>
      </c>
      <c r="AU393" s="18" t="s">
        <v>91</v>
      </c>
    </row>
    <row r="394" spans="1:65" s="15" customFormat="1" ht="11.25">
      <c r="B394" s="228"/>
      <c r="C394" s="229"/>
      <c r="D394" s="207" t="s">
        <v>139</v>
      </c>
      <c r="E394" s="230" t="s">
        <v>1</v>
      </c>
      <c r="F394" s="231" t="s">
        <v>212</v>
      </c>
      <c r="G394" s="229"/>
      <c r="H394" s="230" t="s">
        <v>1</v>
      </c>
      <c r="I394" s="232"/>
      <c r="J394" s="229"/>
      <c r="K394" s="229"/>
      <c r="L394" s="233"/>
      <c r="M394" s="234"/>
      <c r="N394" s="235"/>
      <c r="O394" s="235"/>
      <c r="P394" s="235"/>
      <c r="Q394" s="235"/>
      <c r="R394" s="235"/>
      <c r="S394" s="235"/>
      <c r="T394" s="236"/>
      <c r="AT394" s="237" t="s">
        <v>139</v>
      </c>
      <c r="AU394" s="237" t="s">
        <v>91</v>
      </c>
      <c r="AV394" s="15" t="s">
        <v>89</v>
      </c>
      <c r="AW394" s="15" t="s">
        <v>35</v>
      </c>
      <c r="AX394" s="15" t="s">
        <v>81</v>
      </c>
      <c r="AY394" s="237" t="s">
        <v>128</v>
      </c>
    </row>
    <row r="395" spans="1:65" s="13" customFormat="1" ht="11.25">
      <c r="B395" s="205"/>
      <c r="C395" s="206"/>
      <c r="D395" s="207" t="s">
        <v>139</v>
      </c>
      <c r="E395" s="208" t="s">
        <v>1</v>
      </c>
      <c r="F395" s="209" t="s">
        <v>89</v>
      </c>
      <c r="G395" s="206"/>
      <c r="H395" s="210">
        <v>1</v>
      </c>
      <c r="I395" s="211"/>
      <c r="J395" s="206"/>
      <c r="K395" s="206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139</v>
      </c>
      <c r="AU395" s="216" t="s">
        <v>91</v>
      </c>
      <c r="AV395" s="13" t="s">
        <v>91</v>
      </c>
      <c r="AW395" s="13" t="s">
        <v>35</v>
      </c>
      <c r="AX395" s="13" t="s">
        <v>81</v>
      </c>
      <c r="AY395" s="216" t="s">
        <v>128</v>
      </c>
    </row>
    <row r="396" spans="1:65" s="14" customFormat="1" ht="11.25">
      <c r="B396" s="217"/>
      <c r="C396" s="218"/>
      <c r="D396" s="207" t="s">
        <v>139</v>
      </c>
      <c r="E396" s="219" t="s">
        <v>1</v>
      </c>
      <c r="F396" s="220" t="s">
        <v>142</v>
      </c>
      <c r="G396" s="218"/>
      <c r="H396" s="221">
        <v>1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139</v>
      </c>
      <c r="AU396" s="227" t="s">
        <v>91</v>
      </c>
      <c r="AV396" s="14" t="s">
        <v>135</v>
      </c>
      <c r="AW396" s="14" t="s">
        <v>35</v>
      </c>
      <c r="AX396" s="14" t="s">
        <v>89</v>
      </c>
      <c r="AY396" s="227" t="s">
        <v>128</v>
      </c>
    </row>
    <row r="397" spans="1:65" s="2" customFormat="1" ht="24.2" customHeight="1">
      <c r="A397" s="35"/>
      <c r="B397" s="36"/>
      <c r="C397" s="187" t="s">
        <v>470</v>
      </c>
      <c r="D397" s="187" t="s">
        <v>130</v>
      </c>
      <c r="E397" s="188" t="s">
        <v>471</v>
      </c>
      <c r="F397" s="189" t="s">
        <v>472</v>
      </c>
      <c r="G397" s="190" t="s">
        <v>321</v>
      </c>
      <c r="H397" s="191">
        <v>4</v>
      </c>
      <c r="I397" s="192"/>
      <c r="J397" s="193">
        <f>ROUND(I397*H397,2)</f>
        <v>0</v>
      </c>
      <c r="K397" s="189" t="s">
        <v>134</v>
      </c>
      <c r="L397" s="40"/>
      <c r="M397" s="194" t="s">
        <v>1</v>
      </c>
      <c r="N397" s="195" t="s">
        <v>46</v>
      </c>
      <c r="O397" s="72"/>
      <c r="P397" s="196">
        <f>O397*H397</f>
        <v>0</v>
      </c>
      <c r="Q397" s="196">
        <v>0.41488999999999998</v>
      </c>
      <c r="R397" s="196">
        <f>Q397*H397</f>
        <v>1.6595599999999999</v>
      </c>
      <c r="S397" s="196">
        <v>0</v>
      </c>
      <c r="T397" s="197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98" t="s">
        <v>135</v>
      </c>
      <c r="AT397" s="198" t="s">
        <v>130</v>
      </c>
      <c r="AU397" s="198" t="s">
        <v>91</v>
      </c>
      <c r="AY397" s="18" t="s">
        <v>128</v>
      </c>
      <c r="BE397" s="199">
        <f>IF(N397="základní",J397,0)</f>
        <v>0</v>
      </c>
      <c r="BF397" s="199">
        <f>IF(N397="snížená",J397,0)</f>
        <v>0</v>
      </c>
      <c r="BG397" s="199">
        <f>IF(N397="zákl. přenesená",J397,0)</f>
        <v>0</v>
      </c>
      <c r="BH397" s="199">
        <f>IF(N397="sníž. přenesená",J397,0)</f>
        <v>0</v>
      </c>
      <c r="BI397" s="199">
        <f>IF(N397="nulová",J397,0)</f>
        <v>0</v>
      </c>
      <c r="BJ397" s="18" t="s">
        <v>89</v>
      </c>
      <c r="BK397" s="199">
        <f>ROUND(I397*H397,2)</f>
        <v>0</v>
      </c>
      <c r="BL397" s="18" t="s">
        <v>135</v>
      </c>
      <c r="BM397" s="198" t="s">
        <v>473</v>
      </c>
    </row>
    <row r="398" spans="1:65" s="2" customFormat="1" ht="11.25">
      <c r="A398" s="35"/>
      <c r="B398" s="36"/>
      <c r="C398" s="37"/>
      <c r="D398" s="200" t="s">
        <v>137</v>
      </c>
      <c r="E398" s="37"/>
      <c r="F398" s="201" t="s">
        <v>474</v>
      </c>
      <c r="G398" s="37"/>
      <c r="H398" s="37"/>
      <c r="I398" s="202"/>
      <c r="J398" s="37"/>
      <c r="K398" s="37"/>
      <c r="L398" s="40"/>
      <c r="M398" s="203"/>
      <c r="N398" s="204"/>
      <c r="O398" s="72"/>
      <c r="P398" s="72"/>
      <c r="Q398" s="72"/>
      <c r="R398" s="72"/>
      <c r="S398" s="72"/>
      <c r="T398" s="73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137</v>
      </c>
      <c r="AU398" s="18" t="s">
        <v>91</v>
      </c>
    </row>
    <row r="399" spans="1:65" s="15" customFormat="1" ht="11.25">
      <c r="B399" s="228"/>
      <c r="C399" s="229"/>
      <c r="D399" s="207" t="s">
        <v>139</v>
      </c>
      <c r="E399" s="230" t="s">
        <v>1</v>
      </c>
      <c r="F399" s="231" t="s">
        <v>363</v>
      </c>
      <c r="G399" s="229"/>
      <c r="H399" s="230" t="s">
        <v>1</v>
      </c>
      <c r="I399" s="232"/>
      <c r="J399" s="229"/>
      <c r="K399" s="229"/>
      <c r="L399" s="233"/>
      <c r="M399" s="234"/>
      <c r="N399" s="235"/>
      <c r="O399" s="235"/>
      <c r="P399" s="235"/>
      <c r="Q399" s="235"/>
      <c r="R399" s="235"/>
      <c r="S399" s="235"/>
      <c r="T399" s="236"/>
      <c r="AT399" s="237" t="s">
        <v>139</v>
      </c>
      <c r="AU399" s="237" t="s">
        <v>91</v>
      </c>
      <c r="AV399" s="15" t="s">
        <v>89</v>
      </c>
      <c r="AW399" s="15" t="s">
        <v>35</v>
      </c>
      <c r="AX399" s="15" t="s">
        <v>81</v>
      </c>
      <c r="AY399" s="237" t="s">
        <v>128</v>
      </c>
    </row>
    <row r="400" spans="1:65" s="13" customFormat="1" ht="11.25">
      <c r="B400" s="205"/>
      <c r="C400" s="206"/>
      <c r="D400" s="207" t="s">
        <v>139</v>
      </c>
      <c r="E400" s="208" t="s">
        <v>1</v>
      </c>
      <c r="F400" s="209" t="s">
        <v>89</v>
      </c>
      <c r="G400" s="206"/>
      <c r="H400" s="210">
        <v>1</v>
      </c>
      <c r="I400" s="211"/>
      <c r="J400" s="206"/>
      <c r="K400" s="206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139</v>
      </c>
      <c r="AU400" s="216" t="s">
        <v>91</v>
      </c>
      <c r="AV400" s="13" t="s">
        <v>91</v>
      </c>
      <c r="AW400" s="13" t="s">
        <v>35</v>
      </c>
      <c r="AX400" s="13" t="s">
        <v>81</v>
      </c>
      <c r="AY400" s="216" t="s">
        <v>128</v>
      </c>
    </row>
    <row r="401" spans="1:65" s="15" customFormat="1" ht="11.25">
      <c r="B401" s="228"/>
      <c r="C401" s="229"/>
      <c r="D401" s="207" t="s">
        <v>139</v>
      </c>
      <c r="E401" s="230" t="s">
        <v>1</v>
      </c>
      <c r="F401" s="231" t="s">
        <v>368</v>
      </c>
      <c r="G401" s="229"/>
      <c r="H401" s="230" t="s">
        <v>1</v>
      </c>
      <c r="I401" s="232"/>
      <c r="J401" s="229"/>
      <c r="K401" s="229"/>
      <c r="L401" s="233"/>
      <c r="M401" s="234"/>
      <c r="N401" s="235"/>
      <c r="O401" s="235"/>
      <c r="P401" s="235"/>
      <c r="Q401" s="235"/>
      <c r="R401" s="235"/>
      <c r="S401" s="235"/>
      <c r="T401" s="236"/>
      <c r="AT401" s="237" t="s">
        <v>139</v>
      </c>
      <c r="AU401" s="237" t="s">
        <v>91</v>
      </c>
      <c r="AV401" s="15" t="s">
        <v>89</v>
      </c>
      <c r="AW401" s="15" t="s">
        <v>35</v>
      </c>
      <c r="AX401" s="15" t="s">
        <v>81</v>
      </c>
      <c r="AY401" s="237" t="s">
        <v>128</v>
      </c>
    </row>
    <row r="402" spans="1:65" s="13" customFormat="1" ht="11.25">
      <c r="B402" s="205"/>
      <c r="C402" s="206"/>
      <c r="D402" s="207" t="s">
        <v>139</v>
      </c>
      <c r="E402" s="208" t="s">
        <v>1</v>
      </c>
      <c r="F402" s="209" t="s">
        <v>89</v>
      </c>
      <c r="G402" s="206"/>
      <c r="H402" s="210">
        <v>1</v>
      </c>
      <c r="I402" s="211"/>
      <c r="J402" s="206"/>
      <c r="K402" s="206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139</v>
      </c>
      <c r="AU402" s="216" t="s">
        <v>91</v>
      </c>
      <c r="AV402" s="13" t="s">
        <v>91</v>
      </c>
      <c r="AW402" s="13" t="s">
        <v>35</v>
      </c>
      <c r="AX402" s="13" t="s">
        <v>81</v>
      </c>
      <c r="AY402" s="216" t="s">
        <v>128</v>
      </c>
    </row>
    <row r="403" spans="1:65" s="15" customFormat="1" ht="11.25">
      <c r="B403" s="228"/>
      <c r="C403" s="229"/>
      <c r="D403" s="207" t="s">
        <v>139</v>
      </c>
      <c r="E403" s="230" t="s">
        <v>1</v>
      </c>
      <c r="F403" s="231" t="s">
        <v>358</v>
      </c>
      <c r="G403" s="229"/>
      <c r="H403" s="230" t="s">
        <v>1</v>
      </c>
      <c r="I403" s="232"/>
      <c r="J403" s="229"/>
      <c r="K403" s="229"/>
      <c r="L403" s="233"/>
      <c r="M403" s="234"/>
      <c r="N403" s="235"/>
      <c r="O403" s="235"/>
      <c r="P403" s="235"/>
      <c r="Q403" s="235"/>
      <c r="R403" s="235"/>
      <c r="S403" s="235"/>
      <c r="T403" s="236"/>
      <c r="AT403" s="237" t="s">
        <v>139</v>
      </c>
      <c r="AU403" s="237" t="s">
        <v>91</v>
      </c>
      <c r="AV403" s="15" t="s">
        <v>89</v>
      </c>
      <c r="AW403" s="15" t="s">
        <v>35</v>
      </c>
      <c r="AX403" s="15" t="s">
        <v>81</v>
      </c>
      <c r="AY403" s="237" t="s">
        <v>128</v>
      </c>
    </row>
    <row r="404" spans="1:65" s="13" customFormat="1" ht="11.25">
      <c r="B404" s="205"/>
      <c r="C404" s="206"/>
      <c r="D404" s="207" t="s">
        <v>139</v>
      </c>
      <c r="E404" s="208" t="s">
        <v>1</v>
      </c>
      <c r="F404" s="209" t="s">
        <v>89</v>
      </c>
      <c r="G404" s="206"/>
      <c r="H404" s="210">
        <v>1</v>
      </c>
      <c r="I404" s="211"/>
      <c r="J404" s="206"/>
      <c r="K404" s="206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139</v>
      </c>
      <c r="AU404" s="216" t="s">
        <v>91</v>
      </c>
      <c r="AV404" s="13" t="s">
        <v>91</v>
      </c>
      <c r="AW404" s="13" t="s">
        <v>35</v>
      </c>
      <c r="AX404" s="13" t="s">
        <v>81</v>
      </c>
      <c r="AY404" s="216" t="s">
        <v>128</v>
      </c>
    </row>
    <row r="405" spans="1:65" s="15" customFormat="1" ht="11.25">
      <c r="B405" s="228"/>
      <c r="C405" s="229"/>
      <c r="D405" s="207" t="s">
        <v>139</v>
      </c>
      <c r="E405" s="230" t="s">
        <v>1</v>
      </c>
      <c r="F405" s="231" t="s">
        <v>475</v>
      </c>
      <c r="G405" s="229"/>
      <c r="H405" s="230" t="s">
        <v>1</v>
      </c>
      <c r="I405" s="232"/>
      <c r="J405" s="229"/>
      <c r="K405" s="229"/>
      <c r="L405" s="233"/>
      <c r="M405" s="234"/>
      <c r="N405" s="235"/>
      <c r="O405" s="235"/>
      <c r="P405" s="235"/>
      <c r="Q405" s="235"/>
      <c r="R405" s="235"/>
      <c r="S405" s="235"/>
      <c r="T405" s="236"/>
      <c r="AT405" s="237" t="s">
        <v>139</v>
      </c>
      <c r="AU405" s="237" t="s">
        <v>91</v>
      </c>
      <c r="AV405" s="15" t="s">
        <v>89</v>
      </c>
      <c r="AW405" s="15" t="s">
        <v>35</v>
      </c>
      <c r="AX405" s="15" t="s">
        <v>81</v>
      </c>
      <c r="AY405" s="237" t="s">
        <v>128</v>
      </c>
    </row>
    <row r="406" spans="1:65" s="13" customFormat="1" ht="11.25">
      <c r="B406" s="205"/>
      <c r="C406" s="206"/>
      <c r="D406" s="207" t="s">
        <v>139</v>
      </c>
      <c r="E406" s="208" t="s">
        <v>1</v>
      </c>
      <c r="F406" s="209" t="s">
        <v>89</v>
      </c>
      <c r="G406" s="206"/>
      <c r="H406" s="210">
        <v>1</v>
      </c>
      <c r="I406" s="211"/>
      <c r="J406" s="206"/>
      <c r="K406" s="206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139</v>
      </c>
      <c r="AU406" s="216" t="s">
        <v>91</v>
      </c>
      <c r="AV406" s="13" t="s">
        <v>91</v>
      </c>
      <c r="AW406" s="13" t="s">
        <v>35</v>
      </c>
      <c r="AX406" s="13" t="s">
        <v>81</v>
      </c>
      <c r="AY406" s="216" t="s">
        <v>128</v>
      </c>
    </row>
    <row r="407" spans="1:65" s="14" customFormat="1" ht="11.25">
      <c r="B407" s="217"/>
      <c r="C407" s="218"/>
      <c r="D407" s="207" t="s">
        <v>139</v>
      </c>
      <c r="E407" s="219" t="s">
        <v>1</v>
      </c>
      <c r="F407" s="220" t="s">
        <v>142</v>
      </c>
      <c r="G407" s="218"/>
      <c r="H407" s="221">
        <v>4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139</v>
      </c>
      <c r="AU407" s="227" t="s">
        <v>91</v>
      </c>
      <c r="AV407" s="14" t="s">
        <v>135</v>
      </c>
      <c r="AW407" s="14" t="s">
        <v>35</v>
      </c>
      <c r="AX407" s="14" t="s">
        <v>89</v>
      </c>
      <c r="AY407" s="227" t="s">
        <v>128</v>
      </c>
    </row>
    <row r="408" spans="1:65" s="2" customFormat="1" ht="24.2" customHeight="1">
      <c r="A408" s="35"/>
      <c r="B408" s="36"/>
      <c r="C408" s="250" t="s">
        <v>476</v>
      </c>
      <c r="D408" s="250" t="s">
        <v>292</v>
      </c>
      <c r="E408" s="251" t="s">
        <v>477</v>
      </c>
      <c r="F408" s="252" t="s">
        <v>478</v>
      </c>
      <c r="G408" s="253" t="s">
        <v>321</v>
      </c>
      <c r="H408" s="254">
        <v>4</v>
      </c>
      <c r="I408" s="255"/>
      <c r="J408" s="256">
        <f>ROUND(I408*H408,2)</f>
        <v>0</v>
      </c>
      <c r="K408" s="252" t="s">
        <v>134</v>
      </c>
      <c r="L408" s="257"/>
      <c r="M408" s="258" t="s">
        <v>1</v>
      </c>
      <c r="N408" s="259" t="s">
        <v>46</v>
      </c>
      <c r="O408" s="72"/>
      <c r="P408" s="196">
        <f>O408*H408</f>
        <v>0</v>
      </c>
      <c r="Q408" s="196">
        <v>1.45</v>
      </c>
      <c r="R408" s="196">
        <f>Q408*H408</f>
        <v>5.8</v>
      </c>
      <c r="S408" s="196">
        <v>0</v>
      </c>
      <c r="T408" s="197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98" t="s">
        <v>221</v>
      </c>
      <c r="AT408" s="198" t="s">
        <v>292</v>
      </c>
      <c r="AU408" s="198" t="s">
        <v>91</v>
      </c>
      <c r="AY408" s="18" t="s">
        <v>128</v>
      </c>
      <c r="BE408" s="199">
        <f>IF(N408="základní",J408,0)</f>
        <v>0</v>
      </c>
      <c r="BF408" s="199">
        <f>IF(N408="snížená",J408,0)</f>
        <v>0</v>
      </c>
      <c r="BG408" s="199">
        <f>IF(N408="zákl. přenesená",J408,0)</f>
        <v>0</v>
      </c>
      <c r="BH408" s="199">
        <f>IF(N408="sníž. přenesená",J408,0)</f>
        <v>0</v>
      </c>
      <c r="BI408" s="199">
        <f>IF(N408="nulová",J408,0)</f>
        <v>0</v>
      </c>
      <c r="BJ408" s="18" t="s">
        <v>89</v>
      </c>
      <c r="BK408" s="199">
        <f>ROUND(I408*H408,2)</f>
        <v>0</v>
      </c>
      <c r="BL408" s="18" t="s">
        <v>135</v>
      </c>
      <c r="BM408" s="198" t="s">
        <v>479</v>
      </c>
    </row>
    <row r="409" spans="1:65" s="2" customFormat="1" ht="24.2" customHeight="1">
      <c r="A409" s="35"/>
      <c r="B409" s="36"/>
      <c r="C409" s="250" t="s">
        <v>480</v>
      </c>
      <c r="D409" s="250" t="s">
        <v>292</v>
      </c>
      <c r="E409" s="251" t="s">
        <v>481</v>
      </c>
      <c r="F409" s="252" t="s">
        <v>482</v>
      </c>
      <c r="G409" s="253" t="s">
        <v>321</v>
      </c>
      <c r="H409" s="254">
        <v>4</v>
      </c>
      <c r="I409" s="255"/>
      <c r="J409" s="256">
        <f>ROUND(I409*H409,2)</f>
        <v>0</v>
      </c>
      <c r="K409" s="252" t="s">
        <v>134</v>
      </c>
      <c r="L409" s="257"/>
      <c r="M409" s="258" t="s">
        <v>1</v>
      </c>
      <c r="N409" s="259" t="s">
        <v>46</v>
      </c>
      <c r="O409" s="72"/>
      <c r="P409" s="196">
        <f>O409*H409</f>
        <v>0</v>
      </c>
      <c r="Q409" s="196">
        <v>2E-3</v>
      </c>
      <c r="R409" s="196">
        <f>Q409*H409</f>
        <v>8.0000000000000002E-3</v>
      </c>
      <c r="S409" s="196">
        <v>0</v>
      </c>
      <c r="T409" s="197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98" t="s">
        <v>221</v>
      </c>
      <c r="AT409" s="198" t="s">
        <v>292</v>
      </c>
      <c r="AU409" s="198" t="s">
        <v>91</v>
      </c>
      <c r="AY409" s="18" t="s">
        <v>128</v>
      </c>
      <c r="BE409" s="199">
        <f>IF(N409="základní",J409,0)</f>
        <v>0</v>
      </c>
      <c r="BF409" s="199">
        <f>IF(N409="snížená",J409,0)</f>
        <v>0</v>
      </c>
      <c r="BG409" s="199">
        <f>IF(N409="zákl. přenesená",J409,0)</f>
        <v>0</v>
      </c>
      <c r="BH409" s="199">
        <f>IF(N409="sníž. přenesená",J409,0)</f>
        <v>0</v>
      </c>
      <c r="BI409" s="199">
        <f>IF(N409="nulová",J409,0)</f>
        <v>0</v>
      </c>
      <c r="BJ409" s="18" t="s">
        <v>89</v>
      </c>
      <c r="BK409" s="199">
        <f>ROUND(I409*H409,2)</f>
        <v>0</v>
      </c>
      <c r="BL409" s="18" t="s">
        <v>135</v>
      </c>
      <c r="BM409" s="198" t="s">
        <v>483</v>
      </c>
    </row>
    <row r="410" spans="1:65" s="2" customFormat="1" ht="24.2" customHeight="1">
      <c r="A410" s="35"/>
      <c r="B410" s="36"/>
      <c r="C410" s="187" t="s">
        <v>484</v>
      </c>
      <c r="D410" s="187" t="s">
        <v>130</v>
      </c>
      <c r="E410" s="188" t="s">
        <v>485</v>
      </c>
      <c r="F410" s="189" t="s">
        <v>486</v>
      </c>
      <c r="G410" s="190" t="s">
        <v>321</v>
      </c>
      <c r="H410" s="191">
        <v>1</v>
      </c>
      <c r="I410" s="192"/>
      <c r="J410" s="193">
        <f>ROUND(I410*H410,2)</f>
        <v>0</v>
      </c>
      <c r="K410" s="189" t="s">
        <v>134</v>
      </c>
      <c r="L410" s="40"/>
      <c r="M410" s="194" t="s">
        <v>1</v>
      </c>
      <c r="N410" s="195" t="s">
        <v>46</v>
      </c>
      <c r="O410" s="72"/>
      <c r="P410" s="196">
        <f>O410*H410</f>
        <v>0</v>
      </c>
      <c r="Q410" s="196">
        <v>9.7300000000000008E-3</v>
      </c>
      <c r="R410" s="196">
        <f>Q410*H410</f>
        <v>9.7300000000000008E-3</v>
      </c>
      <c r="S410" s="196">
        <v>0</v>
      </c>
      <c r="T410" s="19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8" t="s">
        <v>135</v>
      </c>
      <c r="AT410" s="198" t="s">
        <v>130</v>
      </c>
      <c r="AU410" s="198" t="s">
        <v>91</v>
      </c>
      <c r="AY410" s="18" t="s">
        <v>128</v>
      </c>
      <c r="BE410" s="199">
        <f>IF(N410="základní",J410,0)</f>
        <v>0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18" t="s">
        <v>89</v>
      </c>
      <c r="BK410" s="199">
        <f>ROUND(I410*H410,2)</f>
        <v>0</v>
      </c>
      <c r="BL410" s="18" t="s">
        <v>135</v>
      </c>
      <c r="BM410" s="198" t="s">
        <v>487</v>
      </c>
    </row>
    <row r="411" spans="1:65" s="2" customFormat="1" ht="11.25">
      <c r="A411" s="35"/>
      <c r="B411" s="36"/>
      <c r="C411" s="37"/>
      <c r="D411" s="200" t="s">
        <v>137</v>
      </c>
      <c r="E411" s="37"/>
      <c r="F411" s="201" t="s">
        <v>488</v>
      </c>
      <c r="G411" s="37"/>
      <c r="H411" s="37"/>
      <c r="I411" s="202"/>
      <c r="J411" s="37"/>
      <c r="K411" s="37"/>
      <c r="L411" s="40"/>
      <c r="M411" s="203"/>
      <c r="N411" s="204"/>
      <c r="O411" s="72"/>
      <c r="P411" s="72"/>
      <c r="Q411" s="72"/>
      <c r="R411" s="72"/>
      <c r="S411" s="72"/>
      <c r="T411" s="73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137</v>
      </c>
      <c r="AU411" s="18" t="s">
        <v>91</v>
      </c>
    </row>
    <row r="412" spans="1:65" s="15" customFormat="1" ht="11.25">
      <c r="B412" s="228"/>
      <c r="C412" s="229"/>
      <c r="D412" s="207" t="s">
        <v>139</v>
      </c>
      <c r="E412" s="230" t="s">
        <v>1</v>
      </c>
      <c r="F412" s="231" t="s">
        <v>368</v>
      </c>
      <c r="G412" s="229"/>
      <c r="H412" s="230" t="s">
        <v>1</v>
      </c>
      <c r="I412" s="232"/>
      <c r="J412" s="229"/>
      <c r="K412" s="229"/>
      <c r="L412" s="233"/>
      <c r="M412" s="234"/>
      <c r="N412" s="235"/>
      <c r="O412" s="235"/>
      <c r="P412" s="235"/>
      <c r="Q412" s="235"/>
      <c r="R412" s="235"/>
      <c r="S412" s="235"/>
      <c r="T412" s="236"/>
      <c r="AT412" s="237" t="s">
        <v>139</v>
      </c>
      <c r="AU412" s="237" t="s">
        <v>91</v>
      </c>
      <c r="AV412" s="15" t="s">
        <v>89</v>
      </c>
      <c r="AW412" s="15" t="s">
        <v>35</v>
      </c>
      <c r="AX412" s="15" t="s">
        <v>81</v>
      </c>
      <c r="AY412" s="237" t="s">
        <v>128</v>
      </c>
    </row>
    <row r="413" spans="1:65" s="13" customFormat="1" ht="11.25">
      <c r="B413" s="205"/>
      <c r="C413" s="206"/>
      <c r="D413" s="207" t="s">
        <v>139</v>
      </c>
      <c r="E413" s="208" t="s">
        <v>1</v>
      </c>
      <c r="F413" s="209" t="s">
        <v>89</v>
      </c>
      <c r="G413" s="206"/>
      <c r="H413" s="210">
        <v>1</v>
      </c>
      <c r="I413" s="211"/>
      <c r="J413" s="206"/>
      <c r="K413" s="206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139</v>
      </c>
      <c r="AU413" s="216" t="s">
        <v>91</v>
      </c>
      <c r="AV413" s="13" t="s">
        <v>91</v>
      </c>
      <c r="AW413" s="13" t="s">
        <v>35</v>
      </c>
      <c r="AX413" s="13" t="s">
        <v>81</v>
      </c>
      <c r="AY413" s="216" t="s">
        <v>128</v>
      </c>
    </row>
    <row r="414" spans="1:65" s="14" customFormat="1" ht="11.25">
      <c r="B414" s="217"/>
      <c r="C414" s="218"/>
      <c r="D414" s="207" t="s">
        <v>139</v>
      </c>
      <c r="E414" s="219" t="s">
        <v>1</v>
      </c>
      <c r="F414" s="220" t="s">
        <v>142</v>
      </c>
      <c r="G414" s="218"/>
      <c r="H414" s="221">
        <v>1</v>
      </c>
      <c r="I414" s="222"/>
      <c r="J414" s="218"/>
      <c r="K414" s="218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139</v>
      </c>
      <c r="AU414" s="227" t="s">
        <v>91</v>
      </c>
      <c r="AV414" s="14" t="s">
        <v>135</v>
      </c>
      <c r="AW414" s="14" t="s">
        <v>35</v>
      </c>
      <c r="AX414" s="14" t="s">
        <v>89</v>
      </c>
      <c r="AY414" s="227" t="s">
        <v>128</v>
      </c>
    </row>
    <row r="415" spans="1:65" s="2" customFormat="1" ht="24.2" customHeight="1">
      <c r="A415" s="35"/>
      <c r="B415" s="36"/>
      <c r="C415" s="250" t="s">
        <v>489</v>
      </c>
      <c r="D415" s="250" t="s">
        <v>292</v>
      </c>
      <c r="E415" s="251" t="s">
        <v>490</v>
      </c>
      <c r="F415" s="252" t="s">
        <v>491</v>
      </c>
      <c r="G415" s="253" t="s">
        <v>321</v>
      </c>
      <c r="H415" s="254">
        <v>1</v>
      </c>
      <c r="I415" s="255"/>
      <c r="J415" s="256">
        <f>ROUND(I415*H415,2)</f>
        <v>0</v>
      </c>
      <c r="K415" s="252" t="s">
        <v>134</v>
      </c>
      <c r="L415" s="257"/>
      <c r="M415" s="258" t="s">
        <v>1</v>
      </c>
      <c r="N415" s="259" t="s">
        <v>46</v>
      </c>
      <c r="O415" s="72"/>
      <c r="P415" s="196">
        <f>O415*H415</f>
        <v>0</v>
      </c>
      <c r="Q415" s="196">
        <v>0.215</v>
      </c>
      <c r="R415" s="196">
        <f>Q415*H415</f>
        <v>0.215</v>
      </c>
      <c r="S415" s="196">
        <v>0</v>
      </c>
      <c r="T415" s="197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98" t="s">
        <v>221</v>
      </c>
      <c r="AT415" s="198" t="s">
        <v>292</v>
      </c>
      <c r="AU415" s="198" t="s">
        <v>91</v>
      </c>
      <c r="AY415" s="18" t="s">
        <v>128</v>
      </c>
      <c r="BE415" s="199">
        <f>IF(N415="základní",J415,0)</f>
        <v>0</v>
      </c>
      <c r="BF415" s="199">
        <f>IF(N415="snížená",J415,0)</f>
        <v>0</v>
      </c>
      <c r="BG415" s="199">
        <f>IF(N415="zákl. přenesená",J415,0)</f>
        <v>0</v>
      </c>
      <c r="BH415" s="199">
        <f>IF(N415="sníž. přenesená",J415,0)</f>
        <v>0</v>
      </c>
      <c r="BI415" s="199">
        <f>IF(N415="nulová",J415,0)</f>
        <v>0</v>
      </c>
      <c r="BJ415" s="18" t="s">
        <v>89</v>
      </c>
      <c r="BK415" s="199">
        <f>ROUND(I415*H415,2)</f>
        <v>0</v>
      </c>
      <c r="BL415" s="18" t="s">
        <v>135</v>
      </c>
      <c r="BM415" s="198" t="s">
        <v>492</v>
      </c>
    </row>
    <row r="416" spans="1:65" s="2" customFormat="1" ht="24.2" customHeight="1">
      <c r="A416" s="35"/>
      <c r="B416" s="36"/>
      <c r="C416" s="250" t="s">
        <v>493</v>
      </c>
      <c r="D416" s="250" t="s">
        <v>292</v>
      </c>
      <c r="E416" s="251" t="s">
        <v>481</v>
      </c>
      <c r="F416" s="252" t="s">
        <v>482</v>
      </c>
      <c r="G416" s="253" t="s">
        <v>321</v>
      </c>
      <c r="H416" s="254">
        <v>1</v>
      </c>
      <c r="I416" s="255"/>
      <c r="J416" s="256">
        <f>ROUND(I416*H416,2)</f>
        <v>0</v>
      </c>
      <c r="K416" s="252" t="s">
        <v>134</v>
      </c>
      <c r="L416" s="257"/>
      <c r="M416" s="258" t="s">
        <v>1</v>
      </c>
      <c r="N416" s="259" t="s">
        <v>46</v>
      </c>
      <c r="O416" s="72"/>
      <c r="P416" s="196">
        <f>O416*H416</f>
        <v>0</v>
      </c>
      <c r="Q416" s="196">
        <v>2E-3</v>
      </c>
      <c r="R416" s="196">
        <f>Q416*H416</f>
        <v>2E-3</v>
      </c>
      <c r="S416" s="196">
        <v>0</v>
      </c>
      <c r="T416" s="197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8" t="s">
        <v>221</v>
      </c>
      <c r="AT416" s="198" t="s">
        <v>292</v>
      </c>
      <c r="AU416" s="198" t="s">
        <v>91</v>
      </c>
      <c r="AY416" s="18" t="s">
        <v>128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18" t="s">
        <v>89</v>
      </c>
      <c r="BK416" s="199">
        <f>ROUND(I416*H416,2)</f>
        <v>0</v>
      </c>
      <c r="BL416" s="18" t="s">
        <v>135</v>
      </c>
      <c r="BM416" s="198" t="s">
        <v>494</v>
      </c>
    </row>
    <row r="417" spans="1:65" s="2" customFormat="1" ht="24.2" customHeight="1">
      <c r="A417" s="35"/>
      <c r="B417" s="36"/>
      <c r="C417" s="187" t="s">
        <v>495</v>
      </c>
      <c r="D417" s="187" t="s">
        <v>130</v>
      </c>
      <c r="E417" s="188" t="s">
        <v>496</v>
      </c>
      <c r="F417" s="189" t="s">
        <v>497</v>
      </c>
      <c r="G417" s="190" t="s">
        <v>321</v>
      </c>
      <c r="H417" s="191">
        <v>2</v>
      </c>
      <c r="I417" s="192"/>
      <c r="J417" s="193">
        <f>ROUND(I417*H417,2)</f>
        <v>0</v>
      </c>
      <c r="K417" s="189" t="s">
        <v>134</v>
      </c>
      <c r="L417" s="40"/>
      <c r="M417" s="194" t="s">
        <v>1</v>
      </c>
      <c r="N417" s="195" t="s">
        <v>46</v>
      </c>
      <c r="O417" s="72"/>
      <c r="P417" s="196">
        <f>O417*H417</f>
        <v>0</v>
      </c>
      <c r="Q417" s="196">
        <v>9.8899999999999995E-3</v>
      </c>
      <c r="R417" s="196">
        <f>Q417*H417</f>
        <v>1.9779999999999999E-2</v>
      </c>
      <c r="S417" s="196">
        <v>0</v>
      </c>
      <c r="T417" s="197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98" t="s">
        <v>135</v>
      </c>
      <c r="AT417" s="198" t="s">
        <v>130</v>
      </c>
      <c r="AU417" s="198" t="s">
        <v>91</v>
      </c>
      <c r="AY417" s="18" t="s">
        <v>128</v>
      </c>
      <c r="BE417" s="199">
        <f>IF(N417="základní",J417,0)</f>
        <v>0</v>
      </c>
      <c r="BF417" s="199">
        <f>IF(N417="snížená",J417,0)</f>
        <v>0</v>
      </c>
      <c r="BG417" s="199">
        <f>IF(N417="zákl. přenesená",J417,0)</f>
        <v>0</v>
      </c>
      <c r="BH417" s="199">
        <f>IF(N417="sníž. přenesená",J417,0)</f>
        <v>0</v>
      </c>
      <c r="BI417" s="199">
        <f>IF(N417="nulová",J417,0)</f>
        <v>0</v>
      </c>
      <c r="BJ417" s="18" t="s">
        <v>89</v>
      </c>
      <c r="BK417" s="199">
        <f>ROUND(I417*H417,2)</f>
        <v>0</v>
      </c>
      <c r="BL417" s="18" t="s">
        <v>135</v>
      </c>
      <c r="BM417" s="198" t="s">
        <v>498</v>
      </c>
    </row>
    <row r="418" spans="1:65" s="2" customFormat="1" ht="11.25">
      <c r="A418" s="35"/>
      <c r="B418" s="36"/>
      <c r="C418" s="37"/>
      <c r="D418" s="200" t="s">
        <v>137</v>
      </c>
      <c r="E418" s="37"/>
      <c r="F418" s="201" t="s">
        <v>499</v>
      </c>
      <c r="G418" s="37"/>
      <c r="H418" s="37"/>
      <c r="I418" s="202"/>
      <c r="J418" s="37"/>
      <c r="K418" s="37"/>
      <c r="L418" s="40"/>
      <c r="M418" s="203"/>
      <c r="N418" s="204"/>
      <c r="O418" s="72"/>
      <c r="P418" s="72"/>
      <c r="Q418" s="72"/>
      <c r="R418" s="72"/>
      <c r="S418" s="72"/>
      <c r="T418" s="73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137</v>
      </c>
      <c r="AU418" s="18" t="s">
        <v>91</v>
      </c>
    </row>
    <row r="419" spans="1:65" s="15" customFormat="1" ht="11.25">
      <c r="B419" s="228"/>
      <c r="C419" s="229"/>
      <c r="D419" s="207" t="s">
        <v>139</v>
      </c>
      <c r="E419" s="230" t="s">
        <v>1</v>
      </c>
      <c r="F419" s="231" t="s">
        <v>212</v>
      </c>
      <c r="G419" s="229"/>
      <c r="H419" s="230" t="s">
        <v>1</v>
      </c>
      <c r="I419" s="232"/>
      <c r="J419" s="229"/>
      <c r="K419" s="229"/>
      <c r="L419" s="233"/>
      <c r="M419" s="234"/>
      <c r="N419" s="235"/>
      <c r="O419" s="235"/>
      <c r="P419" s="235"/>
      <c r="Q419" s="235"/>
      <c r="R419" s="235"/>
      <c r="S419" s="235"/>
      <c r="T419" s="236"/>
      <c r="AT419" s="237" t="s">
        <v>139</v>
      </c>
      <c r="AU419" s="237" t="s">
        <v>91</v>
      </c>
      <c r="AV419" s="15" t="s">
        <v>89</v>
      </c>
      <c r="AW419" s="15" t="s">
        <v>35</v>
      </c>
      <c r="AX419" s="15" t="s">
        <v>81</v>
      </c>
      <c r="AY419" s="237" t="s">
        <v>128</v>
      </c>
    </row>
    <row r="420" spans="1:65" s="13" customFormat="1" ht="11.25">
      <c r="B420" s="205"/>
      <c r="C420" s="206"/>
      <c r="D420" s="207" t="s">
        <v>139</v>
      </c>
      <c r="E420" s="208" t="s">
        <v>1</v>
      </c>
      <c r="F420" s="209" t="s">
        <v>89</v>
      </c>
      <c r="G420" s="206"/>
      <c r="H420" s="210">
        <v>1</v>
      </c>
      <c r="I420" s="211"/>
      <c r="J420" s="206"/>
      <c r="K420" s="206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139</v>
      </c>
      <c r="AU420" s="216" t="s">
        <v>91</v>
      </c>
      <c r="AV420" s="13" t="s">
        <v>91</v>
      </c>
      <c r="AW420" s="13" t="s">
        <v>35</v>
      </c>
      <c r="AX420" s="13" t="s">
        <v>81</v>
      </c>
      <c r="AY420" s="216" t="s">
        <v>128</v>
      </c>
    </row>
    <row r="421" spans="1:65" s="15" customFormat="1" ht="11.25">
      <c r="B421" s="228"/>
      <c r="C421" s="229"/>
      <c r="D421" s="207" t="s">
        <v>139</v>
      </c>
      <c r="E421" s="230" t="s">
        <v>1</v>
      </c>
      <c r="F421" s="231" t="s">
        <v>363</v>
      </c>
      <c r="G421" s="229"/>
      <c r="H421" s="230" t="s">
        <v>1</v>
      </c>
      <c r="I421" s="232"/>
      <c r="J421" s="229"/>
      <c r="K421" s="229"/>
      <c r="L421" s="233"/>
      <c r="M421" s="234"/>
      <c r="N421" s="235"/>
      <c r="O421" s="235"/>
      <c r="P421" s="235"/>
      <c r="Q421" s="235"/>
      <c r="R421" s="235"/>
      <c r="S421" s="235"/>
      <c r="T421" s="236"/>
      <c r="AT421" s="237" t="s">
        <v>139</v>
      </c>
      <c r="AU421" s="237" t="s">
        <v>91</v>
      </c>
      <c r="AV421" s="15" t="s">
        <v>89</v>
      </c>
      <c r="AW421" s="15" t="s">
        <v>35</v>
      </c>
      <c r="AX421" s="15" t="s">
        <v>81</v>
      </c>
      <c r="AY421" s="237" t="s">
        <v>128</v>
      </c>
    </row>
    <row r="422" spans="1:65" s="13" customFormat="1" ht="11.25">
      <c r="B422" s="205"/>
      <c r="C422" s="206"/>
      <c r="D422" s="207" t="s">
        <v>139</v>
      </c>
      <c r="E422" s="208" t="s">
        <v>1</v>
      </c>
      <c r="F422" s="209" t="s">
        <v>89</v>
      </c>
      <c r="G422" s="206"/>
      <c r="H422" s="210">
        <v>1</v>
      </c>
      <c r="I422" s="211"/>
      <c r="J422" s="206"/>
      <c r="K422" s="206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139</v>
      </c>
      <c r="AU422" s="216" t="s">
        <v>91</v>
      </c>
      <c r="AV422" s="13" t="s">
        <v>91</v>
      </c>
      <c r="AW422" s="13" t="s">
        <v>35</v>
      </c>
      <c r="AX422" s="13" t="s">
        <v>81</v>
      </c>
      <c r="AY422" s="216" t="s">
        <v>128</v>
      </c>
    </row>
    <row r="423" spans="1:65" s="14" customFormat="1" ht="11.25">
      <c r="B423" s="217"/>
      <c r="C423" s="218"/>
      <c r="D423" s="207" t="s">
        <v>139</v>
      </c>
      <c r="E423" s="219" t="s">
        <v>1</v>
      </c>
      <c r="F423" s="220" t="s">
        <v>142</v>
      </c>
      <c r="G423" s="218"/>
      <c r="H423" s="221">
        <v>2</v>
      </c>
      <c r="I423" s="222"/>
      <c r="J423" s="218"/>
      <c r="K423" s="218"/>
      <c r="L423" s="223"/>
      <c r="M423" s="224"/>
      <c r="N423" s="225"/>
      <c r="O423" s="225"/>
      <c r="P423" s="225"/>
      <c r="Q423" s="225"/>
      <c r="R423" s="225"/>
      <c r="S423" s="225"/>
      <c r="T423" s="226"/>
      <c r="AT423" s="227" t="s">
        <v>139</v>
      </c>
      <c r="AU423" s="227" t="s">
        <v>91</v>
      </c>
      <c r="AV423" s="14" t="s">
        <v>135</v>
      </c>
      <c r="AW423" s="14" t="s">
        <v>35</v>
      </c>
      <c r="AX423" s="14" t="s">
        <v>89</v>
      </c>
      <c r="AY423" s="227" t="s">
        <v>128</v>
      </c>
    </row>
    <row r="424" spans="1:65" s="2" customFormat="1" ht="16.5" customHeight="1">
      <c r="A424" s="35"/>
      <c r="B424" s="36"/>
      <c r="C424" s="250" t="s">
        <v>500</v>
      </c>
      <c r="D424" s="250" t="s">
        <v>292</v>
      </c>
      <c r="E424" s="251" t="s">
        <v>501</v>
      </c>
      <c r="F424" s="252" t="s">
        <v>502</v>
      </c>
      <c r="G424" s="253" t="s">
        <v>321</v>
      </c>
      <c r="H424" s="254">
        <v>2</v>
      </c>
      <c r="I424" s="255"/>
      <c r="J424" s="256">
        <f>ROUND(I424*H424,2)</f>
        <v>0</v>
      </c>
      <c r="K424" s="252" t="s">
        <v>134</v>
      </c>
      <c r="L424" s="257"/>
      <c r="M424" s="258" t="s">
        <v>1</v>
      </c>
      <c r="N424" s="259" t="s">
        <v>46</v>
      </c>
      <c r="O424" s="72"/>
      <c r="P424" s="196">
        <f>O424*H424</f>
        <v>0</v>
      </c>
      <c r="Q424" s="196">
        <v>0.52600000000000002</v>
      </c>
      <c r="R424" s="196">
        <f>Q424*H424</f>
        <v>1.052</v>
      </c>
      <c r="S424" s="196">
        <v>0</v>
      </c>
      <c r="T424" s="197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98" t="s">
        <v>221</v>
      </c>
      <c r="AT424" s="198" t="s">
        <v>292</v>
      </c>
      <c r="AU424" s="198" t="s">
        <v>91</v>
      </c>
      <c r="AY424" s="18" t="s">
        <v>128</v>
      </c>
      <c r="BE424" s="199">
        <f>IF(N424="základní",J424,0)</f>
        <v>0</v>
      </c>
      <c r="BF424" s="199">
        <f>IF(N424="snížená",J424,0)</f>
        <v>0</v>
      </c>
      <c r="BG424" s="199">
        <f>IF(N424="zákl. přenesená",J424,0)</f>
        <v>0</v>
      </c>
      <c r="BH424" s="199">
        <f>IF(N424="sníž. přenesená",J424,0)</f>
        <v>0</v>
      </c>
      <c r="BI424" s="199">
        <f>IF(N424="nulová",J424,0)</f>
        <v>0</v>
      </c>
      <c r="BJ424" s="18" t="s">
        <v>89</v>
      </c>
      <c r="BK424" s="199">
        <f>ROUND(I424*H424,2)</f>
        <v>0</v>
      </c>
      <c r="BL424" s="18" t="s">
        <v>135</v>
      </c>
      <c r="BM424" s="198" t="s">
        <v>503</v>
      </c>
    </row>
    <row r="425" spans="1:65" s="2" customFormat="1" ht="24.2" customHeight="1">
      <c r="A425" s="35"/>
      <c r="B425" s="36"/>
      <c r="C425" s="250" t="s">
        <v>504</v>
      </c>
      <c r="D425" s="250" t="s">
        <v>292</v>
      </c>
      <c r="E425" s="251" t="s">
        <v>481</v>
      </c>
      <c r="F425" s="252" t="s">
        <v>482</v>
      </c>
      <c r="G425" s="253" t="s">
        <v>321</v>
      </c>
      <c r="H425" s="254">
        <v>2</v>
      </c>
      <c r="I425" s="255"/>
      <c r="J425" s="256">
        <f>ROUND(I425*H425,2)</f>
        <v>0</v>
      </c>
      <c r="K425" s="252" t="s">
        <v>134</v>
      </c>
      <c r="L425" s="257"/>
      <c r="M425" s="258" t="s">
        <v>1</v>
      </c>
      <c r="N425" s="259" t="s">
        <v>46</v>
      </c>
      <c r="O425" s="72"/>
      <c r="P425" s="196">
        <f>O425*H425</f>
        <v>0</v>
      </c>
      <c r="Q425" s="196">
        <v>2E-3</v>
      </c>
      <c r="R425" s="196">
        <f>Q425*H425</f>
        <v>4.0000000000000001E-3</v>
      </c>
      <c r="S425" s="196">
        <v>0</v>
      </c>
      <c r="T425" s="197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98" t="s">
        <v>221</v>
      </c>
      <c r="AT425" s="198" t="s">
        <v>292</v>
      </c>
      <c r="AU425" s="198" t="s">
        <v>91</v>
      </c>
      <c r="AY425" s="18" t="s">
        <v>128</v>
      </c>
      <c r="BE425" s="199">
        <f>IF(N425="základní",J425,0)</f>
        <v>0</v>
      </c>
      <c r="BF425" s="199">
        <f>IF(N425="snížená",J425,0)</f>
        <v>0</v>
      </c>
      <c r="BG425" s="199">
        <f>IF(N425="zákl. přenesená",J425,0)</f>
        <v>0</v>
      </c>
      <c r="BH425" s="199">
        <f>IF(N425="sníž. přenesená",J425,0)</f>
        <v>0</v>
      </c>
      <c r="BI425" s="199">
        <f>IF(N425="nulová",J425,0)</f>
        <v>0</v>
      </c>
      <c r="BJ425" s="18" t="s">
        <v>89</v>
      </c>
      <c r="BK425" s="199">
        <f>ROUND(I425*H425,2)</f>
        <v>0</v>
      </c>
      <c r="BL425" s="18" t="s">
        <v>135</v>
      </c>
      <c r="BM425" s="198" t="s">
        <v>505</v>
      </c>
    </row>
    <row r="426" spans="1:65" s="2" customFormat="1" ht="24.2" customHeight="1">
      <c r="A426" s="35"/>
      <c r="B426" s="36"/>
      <c r="C426" s="187" t="s">
        <v>506</v>
      </c>
      <c r="D426" s="187" t="s">
        <v>130</v>
      </c>
      <c r="E426" s="188" t="s">
        <v>507</v>
      </c>
      <c r="F426" s="189" t="s">
        <v>508</v>
      </c>
      <c r="G426" s="190" t="s">
        <v>321</v>
      </c>
      <c r="H426" s="191">
        <v>2</v>
      </c>
      <c r="I426" s="192"/>
      <c r="J426" s="193">
        <f>ROUND(I426*H426,2)</f>
        <v>0</v>
      </c>
      <c r="K426" s="189" t="s">
        <v>134</v>
      </c>
      <c r="L426" s="40"/>
      <c r="M426" s="194" t="s">
        <v>1</v>
      </c>
      <c r="N426" s="195" t="s">
        <v>46</v>
      </c>
      <c r="O426" s="72"/>
      <c r="P426" s="196">
        <f>O426*H426</f>
        <v>0</v>
      </c>
      <c r="Q426" s="196">
        <v>9.8899999999999995E-3</v>
      </c>
      <c r="R426" s="196">
        <f>Q426*H426</f>
        <v>1.9779999999999999E-2</v>
      </c>
      <c r="S426" s="196">
        <v>0</v>
      </c>
      <c r="T426" s="197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98" t="s">
        <v>135</v>
      </c>
      <c r="AT426" s="198" t="s">
        <v>130</v>
      </c>
      <c r="AU426" s="198" t="s">
        <v>91</v>
      </c>
      <c r="AY426" s="18" t="s">
        <v>128</v>
      </c>
      <c r="BE426" s="199">
        <f>IF(N426="základní",J426,0)</f>
        <v>0</v>
      </c>
      <c r="BF426" s="199">
        <f>IF(N426="snížená",J426,0)</f>
        <v>0</v>
      </c>
      <c r="BG426" s="199">
        <f>IF(N426="zákl. přenesená",J426,0)</f>
        <v>0</v>
      </c>
      <c r="BH426" s="199">
        <f>IF(N426="sníž. přenesená",J426,0)</f>
        <v>0</v>
      </c>
      <c r="BI426" s="199">
        <f>IF(N426="nulová",J426,0)</f>
        <v>0</v>
      </c>
      <c r="BJ426" s="18" t="s">
        <v>89</v>
      </c>
      <c r="BK426" s="199">
        <f>ROUND(I426*H426,2)</f>
        <v>0</v>
      </c>
      <c r="BL426" s="18" t="s">
        <v>135</v>
      </c>
      <c r="BM426" s="198" t="s">
        <v>509</v>
      </c>
    </row>
    <row r="427" spans="1:65" s="2" customFormat="1" ht="11.25">
      <c r="A427" s="35"/>
      <c r="B427" s="36"/>
      <c r="C427" s="37"/>
      <c r="D427" s="200" t="s">
        <v>137</v>
      </c>
      <c r="E427" s="37"/>
      <c r="F427" s="201" t="s">
        <v>510</v>
      </c>
      <c r="G427" s="37"/>
      <c r="H427" s="37"/>
      <c r="I427" s="202"/>
      <c r="J427" s="37"/>
      <c r="K427" s="37"/>
      <c r="L427" s="40"/>
      <c r="M427" s="203"/>
      <c r="N427" s="204"/>
      <c r="O427" s="72"/>
      <c r="P427" s="72"/>
      <c r="Q427" s="72"/>
      <c r="R427" s="72"/>
      <c r="S427" s="72"/>
      <c r="T427" s="73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137</v>
      </c>
      <c r="AU427" s="18" t="s">
        <v>91</v>
      </c>
    </row>
    <row r="428" spans="1:65" s="15" customFormat="1" ht="11.25">
      <c r="B428" s="228"/>
      <c r="C428" s="229"/>
      <c r="D428" s="207" t="s">
        <v>139</v>
      </c>
      <c r="E428" s="230" t="s">
        <v>1</v>
      </c>
      <c r="F428" s="231" t="s">
        <v>363</v>
      </c>
      <c r="G428" s="229"/>
      <c r="H428" s="230" t="s">
        <v>1</v>
      </c>
      <c r="I428" s="232"/>
      <c r="J428" s="229"/>
      <c r="K428" s="229"/>
      <c r="L428" s="233"/>
      <c r="M428" s="234"/>
      <c r="N428" s="235"/>
      <c r="O428" s="235"/>
      <c r="P428" s="235"/>
      <c r="Q428" s="235"/>
      <c r="R428" s="235"/>
      <c r="S428" s="235"/>
      <c r="T428" s="236"/>
      <c r="AT428" s="237" t="s">
        <v>139</v>
      </c>
      <c r="AU428" s="237" t="s">
        <v>91</v>
      </c>
      <c r="AV428" s="15" t="s">
        <v>89</v>
      </c>
      <c r="AW428" s="15" t="s">
        <v>35</v>
      </c>
      <c r="AX428" s="15" t="s">
        <v>81</v>
      </c>
      <c r="AY428" s="237" t="s">
        <v>128</v>
      </c>
    </row>
    <row r="429" spans="1:65" s="13" customFormat="1" ht="11.25">
      <c r="B429" s="205"/>
      <c r="C429" s="206"/>
      <c r="D429" s="207" t="s">
        <v>139</v>
      </c>
      <c r="E429" s="208" t="s">
        <v>1</v>
      </c>
      <c r="F429" s="209" t="s">
        <v>89</v>
      </c>
      <c r="G429" s="206"/>
      <c r="H429" s="210">
        <v>1</v>
      </c>
      <c r="I429" s="211"/>
      <c r="J429" s="206"/>
      <c r="K429" s="206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139</v>
      </c>
      <c r="AU429" s="216" t="s">
        <v>91</v>
      </c>
      <c r="AV429" s="13" t="s">
        <v>91</v>
      </c>
      <c r="AW429" s="13" t="s">
        <v>35</v>
      </c>
      <c r="AX429" s="13" t="s">
        <v>81</v>
      </c>
      <c r="AY429" s="216" t="s">
        <v>128</v>
      </c>
    </row>
    <row r="430" spans="1:65" s="15" customFormat="1" ht="11.25">
      <c r="B430" s="228"/>
      <c r="C430" s="229"/>
      <c r="D430" s="207" t="s">
        <v>139</v>
      </c>
      <c r="E430" s="230" t="s">
        <v>1</v>
      </c>
      <c r="F430" s="231" t="s">
        <v>368</v>
      </c>
      <c r="G430" s="229"/>
      <c r="H430" s="230" t="s">
        <v>1</v>
      </c>
      <c r="I430" s="232"/>
      <c r="J430" s="229"/>
      <c r="K430" s="229"/>
      <c r="L430" s="233"/>
      <c r="M430" s="234"/>
      <c r="N430" s="235"/>
      <c r="O430" s="235"/>
      <c r="P430" s="235"/>
      <c r="Q430" s="235"/>
      <c r="R430" s="235"/>
      <c r="S430" s="235"/>
      <c r="T430" s="236"/>
      <c r="AT430" s="237" t="s">
        <v>139</v>
      </c>
      <c r="AU430" s="237" t="s">
        <v>91</v>
      </c>
      <c r="AV430" s="15" t="s">
        <v>89</v>
      </c>
      <c r="AW430" s="15" t="s">
        <v>35</v>
      </c>
      <c r="AX430" s="15" t="s">
        <v>81</v>
      </c>
      <c r="AY430" s="237" t="s">
        <v>128</v>
      </c>
    </row>
    <row r="431" spans="1:65" s="13" customFormat="1" ht="11.25">
      <c r="B431" s="205"/>
      <c r="C431" s="206"/>
      <c r="D431" s="207" t="s">
        <v>139</v>
      </c>
      <c r="E431" s="208" t="s">
        <v>1</v>
      </c>
      <c r="F431" s="209" t="s">
        <v>89</v>
      </c>
      <c r="G431" s="206"/>
      <c r="H431" s="210">
        <v>1</v>
      </c>
      <c r="I431" s="211"/>
      <c r="J431" s="206"/>
      <c r="K431" s="206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139</v>
      </c>
      <c r="AU431" s="216" t="s">
        <v>91</v>
      </c>
      <c r="AV431" s="13" t="s">
        <v>91</v>
      </c>
      <c r="AW431" s="13" t="s">
        <v>35</v>
      </c>
      <c r="AX431" s="13" t="s">
        <v>81</v>
      </c>
      <c r="AY431" s="216" t="s">
        <v>128</v>
      </c>
    </row>
    <row r="432" spans="1:65" s="14" customFormat="1" ht="11.25">
      <c r="B432" s="217"/>
      <c r="C432" s="218"/>
      <c r="D432" s="207" t="s">
        <v>139</v>
      </c>
      <c r="E432" s="219" t="s">
        <v>1</v>
      </c>
      <c r="F432" s="220" t="s">
        <v>142</v>
      </c>
      <c r="G432" s="218"/>
      <c r="H432" s="221">
        <v>2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139</v>
      </c>
      <c r="AU432" s="227" t="s">
        <v>91</v>
      </c>
      <c r="AV432" s="14" t="s">
        <v>135</v>
      </c>
      <c r="AW432" s="14" t="s">
        <v>35</v>
      </c>
      <c r="AX432" s="14" t="s">
        <v>89</v>
      </c>
      <c r="AY432" s="227" t="s">
        <v>128</v>
      </c>
    </row>
    <row r="433" spans="1:65" s="2" customFormat="1" ht="21.75" customHeight="1">
      <c r="A433" s="35"/>
      <c r="B433" s="36"/>
      <c r="C433" s="250" t="s">
        <v>511</v>
      </c>
      <c r="D433" s="250" t="s">
        <v>292</v>
      </c>
      <c r="E433" s="251" t="s">
        <v>512</v>
      </c>
      <c r="F433" s="252" t="s">
        <v>513</v>
      </c>
      <c r="G433" s="253" t="s">
        <v>321</v>
      </c>
      <c r="H433" s="254">
        <v>2</v>
      </c>
      <c r="I433" s="255"/>
      <c r="J433" s="256">
        <f>ROUND(I433*H433,2)</f>
        <v>0</v>
      </c>
      <c r="K433" s="252" t="s">
        <v>134</v>
      </c>
      <c r="L433" s="257"/>
      <c r="M433" s="258" t="s">
        <v>1</v>
      </c>
      <c r="N433" s="259" t="s">
        <v>46</v>
      </c>
      <c r="O433" s="72"/>
      <c r="P433" s="196">
        <f>O433*H433</f>
        <v>0</v>
      </c>
      <c r="Q433" s="196">
        <v>1.054</v>
      </c>
      <c r="R433" s="196">
        <f>Q433*H433</f>
        <v>2.1080000000000001</v>
      </c>
      <c r="S433" s="196">
        <v>0</v>
      </c>
      <c r="T433" s="197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98" t="s">
        <v>221</v>
      </c>
      <c r="AT433" s="198" t="s">
        <v>292</v>
      </c>
      <c r="AU433" s="198" t="s">
        <v>91</v>
      </c>
      <c r="AY433" s="18" t="s">
        <v>128</v>
      </c>
      <c r="BE433" s="199">
        <f>IF(N433="základní",J433,0)</f>
        <v>0</v>
      </c>
      <c r="BF433" s="199">
        <f>IF(N433="snížená",J433,0)</f>
        <v>0</v>
      </c>
      <c r="BG433" s="199">
        <f>IF(N433="zákl. přenesená",J433,0)</f>
        <v>0</v>
      </c>
      <c r="BH433" s="199">
        <f>IF(N433="sníž. přenesená",J433,0)</f>
        <v>0</v>
      </c>
      <c r="BI433" s="199">
        <f>IF(N433="nulová",J433,0)</f>
        <v>0</v>
      </c>
      <c r="BJ433" s="18" t="s">
        <v>89</v>
      </c>
      <c r="BK433" s="199">
        <f>ROUND(I433*H433,2)</f>
        <v>0</v>
      </c>
      <c r="BL433" s="18" t="s">
        <v>135</v>
      </c>
      <c r="BM433" s="198" t="s">
        <v>514</v>
      </c>
    </row>
    <row r="434" spans="1:65" s="2" customFormat="1" ht="24.2" customHeight="1">
      <c r="A434" s="35"/>
      <c r="B434" s="36"/>
      <c r="C434" s="250" t="s">
        <v>515</v>
      </c>
      <c r="D434" s="250" t="s">
        <v>292</v>
      </c>
      <c r="E434" s="251" t="s">
        <v>481</v>
      </c>
      <c r="F434" s="252" t="s">
        <v>482</v>
      </c>
      <c r="G434" s="253" t="s">
        <v>321</v>
      </c>
      <c r="H434" s="254">
        <v>2</v>
      </c>
      <c r="I434" s="255"/>
      <c r="J434" s="256">
        <f>ROUND(I434*H434,2)</f>
        <v>0</v>
      </c>
      <c r="K434" s="252" t="s">
        <v>134</v>
      </c>
      <c r="L434" s="257"/>
      <c r="M434" s="258" t="s">
        <v>1</v>
      </c>
      <c r="N434" s="259" t="s">
        <v>46</v>
      </c>
      <c r="O434" s="72"/>
      <c r="P434" s="196">
        <f>O434*H434</f>
        <v>0</v>
      </c>
      <c r="Q434" s="196">
        <v>2E-3</v>
      </c>
      <c r="R434" s="196">
        <f>Q434*H434</f>
        <v>4.0000000000000001E-3</v>
      </c>
      <c r="S434" s="196">
        <v>0</v>
      </c>
      <c r="T434" s="197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8" t="s">
        <v>221</v>
      </c>
      <c r="AT434" s="198" t="s">
        <v>292</v>
      </c>
      <c r="AU434" s="198" t="s">
        <v>91</v>
      </c>
      <c r="AY434" s="18" t="s">
        <v>128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18" t="s">
        <v>89</v>
      </c>
      <c r="BK434" s="199">
        <f>ROUND(I434*H434,2)</f>
        <v>0</v>
      </c>
      <c r="BL434" s="18" t="s">
        <v>135</v>
      </c>
      <c r="BM434" s="198" t="s">
        <v>516</v>
      </c>
    </row>
    <row r="435" spans="1:65" s="2" customFormat="1" ht="24.2" customHeight="1">
      <c r="A435" s="35"/>
      <c r="B435" s="36"/>
      <c r="C435" s="187" t="s">
        <v>517</v>
      </c>
      <c r="D435" s="187" t="s">
        <v>130</v>
      </c>
      <c r="E435" s="188" t="s">
        <v>518</v>
      </c>
      <c r="F435" s="189" t="s">
        <v>519</v>
      </c>
      <c r="G435" s="190" t="s">
        <v>321</v>
      </c>
      <c r="H435" s="191">
        <v>1</v>
      </c>
      <c r="I435" s="192"/>
      <c r="J435" s="193">
        <f>ROUND(I435*H435,2)</f>
        <v>0</v>
      </c>
      <c r="K435" s="189" t="s">
        <v>134</v>
      </c>
      <c r="L435" s="40"/>
      <c r="M435" s="194" t="s">
        <v>1</v>
      </c>
      <c r="N435" s="195" t="s">
        <v>46</v>
      </c>
      <c r="O435" s="72"/>
      <c r="P435" s="196">
        <f>O435*H435</f>
        <v>0</v>
      </c>
      <c r="Q435" s="196">
        <v>1.218E-2</v>
      </c>
      <c r="R435" s="196">
        <f>Q435*H435</f>
        <v>1.218E-2</v>
      </c>
      <c r="S435" s="196">
        <v>0</v>
      </c>
      <c r="T435" s="19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98" t="s">
        <v>135</v>
      </c>
      <c r="AT435" s="198" t="s">
        <v>130</v>
      </c>
      <c r="AU435" s="198" t="s">
        <v>91</v>
      </c>
      <c r="AY435" s="18" t="s">
        <v>128</v>
      </c>
      <c r="BE435" s="199">
        <f>IF(N435="základní",J435,0)</f>
        <v>0</v>
      </c>
      <c r="BF435" s="199">
        <f>IF(N435="snížená",J435,0)</f>
        <v>0</v>
      </c>
      <c r="BG435" s="199">
        <f>IF(N435="zákl. přenesená",J435,0)</f>
        <v>0</v>
      </c>
      <c r="BH435" s="199">
        <f>IF(N435="sníž. přenesená",J435,0)</f>
        <v>0</v>
      </c>
      <c r="BI435" s="199">
        <f>IF(N435="nulová",J435,0)</f>
        <v>0</v>
      </c>
      <c r="BJ435" s="18" t="s">
        <v>89</v>
      </c>
      <c r="BK435" s="199">
        <f>ROUND(I435*H435,2)</f>
        <v>0</v>
      </c>
      <c r="BL435" s="18" t="s">
        <v>135</v>
      </c>
      <c r="BM435" s="198" t="s">
        <v>520</v>
      </c>
    </row>
    <row r="436" spans="1:65" s="2" customFormat="1" ht="11.25">
      <c r="A436" s="35"/>
      <c r="B436" s="36"/>
      <c r="C436" s="37"/>
      <c r="D436" s="200" t="s">
        <v>137</v>
      </c>
      <c r="E436" s="37"/>
      <c r="F436" s="201" t="s">
        <v>521</v>
      </c>
      <c r="G436" s="37"/>
      <c r="H436" s="37"/>
      <c r="I436" s="202"/>
      <c r="J436" s="37"/>
      <c r="K436" s="37"/>
      <c r="L436" s="40"/>
      <c r="M436" s="203"/>
      <c r="N436" s="204"/>
      <c r="O436" s="72"/>
      <c r="P436" s="72"/>
      <c r="Q436" s="72"/>
      <c r="R436" s="72"/>
      <c r="S436" s="72"/>
      <c r="T436" s="73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137</v>
      </c>
      <c r="AU436" s="18" t="s">
        <v>91</v>
      </c>
    </row>
    <row r="437" spans="1:65" s="15" customFormat="1" ht="11.25">
      <c r="B437" s="228"/>
      <c r="C437" s="229"/>
      <c r="D437" s="207" t="s">
        <v>139</v>
      </c>
      <c r="E437" s="230" t="s">
        <v>1</v>
      </c>
      <c r="F437" s="231" t="s">
        <v>212</v>
      </c>
      <c r="G437" s="229"/>
      <c r="H437" s="230" t="s">
        <v>1</v>
      </c>
      <c r="I437" s="232"/>
      <c r="J437" s="229"/>
      <c r="K437" s="229"/>
      <c r="L437" s="233"/>
      <c r="M437" s="234"/>
      <c r="N437" s="235"/>
      <c r="O437" s="235"/>
      <c r="P437" s="235"/>
      <c r="Q437" s="235"/>
      <c r="R437" s="235"/>
      <c r="S437" s="235"/>
      <c r="T437" s="236"/>
      <c r="AT437" s="237" t="s">
        <v>139</v>
      </c>
      <c r="AU437" s="237" t="s">
        <v>91</v>
      </c>
      <c r="AV437" s="15" t="s">
        <v>89</v>
      </c>
      <c r="AW437" s="15" t="s">
        <v>35</v>
      </c>
      <c r="AX437" s="15" t="s">
        <v>81</v>
      </c>
      <c r="AY437" s="237" t="s">
        <v>128</v>
      </c>
    </row>
    <row r="438" spans="1:65" s="13" customFormat="1" ht="11.25">
      <c r="B438" s="205"/>
      <c r="C438" s="206"/>
      <c r="D438" s="207" t="s">
        <v>139</v>
      </c>
      <c r="E438" s="208" t="s">
        <v>1</v>
      </c>
      <c r="F438" s="209" t="s">
        <v>89</v>
      </c>
      <c r="G438" s="206"/>
      <c r="H438" s="210">
        <v>1</v>
      </c>
      <c r="I438" s="211"/>
      <c r="J438" s="206"/>
      <c r="K438" s="206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139</v>
      </c>
      <c r="AU438" s="216" t="s">
        <v>91</v>
      </c>
      <c r="AV438" s="13" t="s">
        <v>91</v>
      </c>
      <c r="AW438" s="13" t="s">
        <v>35</v>
      </c>
      <c r="AX438" s="13" t="s">
        <v>81</v>
      </c>
      <c r="AY438" s="216" t="s">
        <v>128</v>
      </c>
    </row>
    <row r="439" spans="1:65" s="14" customFormat="1" ht="11.25">
      <c r="B439" s="217"/>
      <c r="C439" s="218"/>
      <c r="D439" s="207" t="s">
        <v>139</v>
      </c>
      <c r="E439" s="219" t="s">
        <v>1</v>
      </c>
      <c r="F439" s="220" t="s">
        <v>142</v>
      </c>
      <c r="G439" s="218"/>
      <c r="H439" s="221">
        <v>1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139</v>
      </c>
      <c r="AU439" s="227" t="s">
        <v>91</v>
      </c>
      <c r="AV439" s="14" t="s">
        <v>135</v>
      </c>
      <c r="AW439" s="14" t="s">
        <v>35</v>
      </c>
      <c r="AX439" s="14" t="s">
        <v>89</v>
      </c>
      <c r="AY439" s="227" t="s">
        <v>128</v>
      </c>
    </row>
    <row r="440" spans="1:65" s="2" customFormat="1" ht="24.2" customHeight="1">
      <c r="A440" s="35"/>
      <c r="B440" s="36"/>
      <c r="C440" s="250" t="s">
        <v>522</v>
      </c>
      <c r="D440" s="250" t="s">
        <v>292</v>
      </c>
      <c r="E440" s="251" t="s">
        <v>523</v>
      </c>
      <c r="F440" s="252" t="s">
        <v>524</v>
      </c>
      <c r="G440" s="253" t="s">
        <v>321</v>
      </c>
      <c r="H440" s="254">
        <v>1</v>
      </c>
      <c r="I440" s="255"/>
      <c r="J440" s="256">
        <f>ROUND(I440*H440,2)</f>
        <v>0</v>
      </c>
      <c r="K440" s="252" t="s">
        <v>134</v>
      </c>
      <c r="L440" s="257"/>
      <c r="M440" s="258" t="s">
        <v>1</v>
      </c>
      <c r="N440" s="259" t="s">
        <v>46</v>
      </c>
      <c r="O440" s="72"/>
      <c r="P440" s="196">
        <f>O440*H440</f>
        <v>0</v>
      </c>
      <c r="Q440" s="196">
        <v>0.54800000000000004</v>
      </c>
      <c r="R440" s="196">
        <f>Q440*H440</f>
        <v>0.54800000000000004</v>
      </c>
      <c r="S440" s="196">
        <v>0</v>
      </c>
      <c r="T440" s="197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98" t="s">
        <v>221</v>
      </c>
      <c r="AT440" s="198" t="s">
        <v>292</v>
      </c>
      <c r="AU440" s="198" t="s">
        <v>91</v>
      </c>
      <c r="AY440" s="18" t="s">
        <v>128</v>
      </c>
      <c r="BE440" s="199">
        <f>IF(N440="základní",J440,0)</f>
        <v>0</v>
      </c>
      <c r="BF440" s="199">
        <f>IF(N440="snížená",J440,0)</f>
        <v>0</v>
      </c>
      <c r="BG440" s="199">
        <f>IF(N440="zákl. přenesená",J440,0)</f>
        <v>0</v>
      </c>
      <c r="BH440" s="199">
        <f>IF(N440="sníž. přenesená",J440,0)</f>
        <v>0</v>
      </c>
      <c r="BI440" s="199">
        <f>IF(N440="nulová",J440,0)</f>
        <v>0</v>
      </c>
      <c r="BJ440" s="18" t="s">
        <v>89</v>
      </c>
      <c r="BK440" s="199">
        <f>ROUND(I440*H440,2)</f>
        <v>0</v>
      </c>
      <c r="BL440" s="18" t="s">
        <v>135</v>
      </c>
      <c r="BM440" s="198" t="s">
        <v>525</v>
      </c>
    </row>
    <row r="441" spans="1:65" s="2" customFormat="1" ht="24.2" customHeight="1">
      <c r="A441" s="35"/>
      <c r="B441" s="36"/>
      <c r="C441" s="187" t="s">
        <v>526</v>
      </c>
      <c r="D441" s="187" t="s">
        <v>130</v>
      </c>
      <c r="E441" s="188" t="s">
        <v>527</v>
      </c>
      <c r="F441" s="189" t="s">
        <v>528</v>
      </c>
      <c r="G441" s="190" t="s">
        <v>321</v>
      </c>
      <c r="H441" s="191">
        <v>4</v>
      </c>
      <c r="I441" s="192"/>
      <c r="J441" s="193">
        <f>ROUND(I441*H441,2)</f>
        <v>0</v>
      </c>
      <c r="K441" s="189" t="s">
        <v>134</v>
      </c>
      <c r="L441" s="40"/>
      <c r="M441" s="194" t="s">
        <v>1</v>
      </c>
      <c r="N441" s="195" t="s">
        <v>46</v>
      </c>
      <c r="O441" s="72"/>
      <c r="P441" s="196">
        <f>O441*H441</f>
        <v>0</v>
      </c>
      <c r="Q441" s="196">
        <v>9.8899999999999995E-3</v>
      </c>
      <c r="R441" s="196">
        <f>Q441*H441</f>
        <v>3.9559999999999998E-2</v>
      </c>
      <c r="S441" s="196">
        <v>0</v>
      </c>
      <c r="T441" s="197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98" t="s">
        <v>135</v>
      </c>
      <c r="AT441" s="198" t="s">
        <v>130</v>
      </c>
      <c r="AU441" s="198" t="s">
        <v>91</v>
      </c>
      <c r="AY441" s="18" t="s">
        <v>128</v>
      </c>
      <c r="BE441" s="199">
        <f>IF(N441="základní",J441,0)</f>
        <v>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18" t="s">
        <v>89</v>
      </c>
      <c r="BK441" s="199">
        <f>ROUND(I441*H441,2)</f>
        <v>0</v>
      </c>
      <c r="BL441" s="18" t="s">
        <v>135</v>
      </c>
      <c r="BM441" s="198" t="s">
        <v>529</v>
      </c>
    </row>
    <row r="442" spans="1:65" s="2" customFormat="1" ht="11.25">
      <c r="A442" s="35"/>
      <c r="B442" s="36"/>
      <c r="C442" s="37"/>
      <c r="D442" s="200" t="s">
        <v>137</v>
      </c>
      <c r="E442" s="37"/>
      <c r="F442" s="201" t="s">
        <v>530</v>
      </c>
      <c r="G442" s="37"/>
      <c r="H442" s="37"/>
      <c r="I442" s="202"/>
      <c r="J442" s="37"/>
      <c r="K442" s="37"/>
      <c r="L442" s="40"/>
      <c r="M442" s="203"/>
      <c r="N442" s="204"/>
      <c r="O442" s="72"/>
      <c r="P442" s="72"/>
      <c r="Q442" s="72"/>
      <c r="R442" s="72"/>
      <c r="S442" s="72"/>
      <c r="T442" s="73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137</v>
      </c>
      <c r="AU442" s="18" t="s">
        <v>91</v>
      </c>
    </row>
    <row r="443" spans="1:65" s="15" customFormat="1" ht="11.25">
      <c r="B443" s="228"/>
      <c r="C443" s="229"/>
      <c r="D443" s="207" t="s">
        <v>139</v>
      </c>
      <c r="E443" s="230" t="s">
        <v>1</v>
      </c>
      <c r="F443" s="231" t="s">
        <v>363</v>
      </c>
      <c r="G443" s="229"/>
      <c r="H443" s="230" t="s">
        <v>1</v>
      </c>
      <c r="I443" s="232"/>
      <c r="J443" s="229"/>
      <c r="K443" s="229"/>
      <c r="L443" s="233"/>
      <c r="M443" s="234"/>
      <c r="N443" s="235"/>
      <c r="O443" s="235"/>
      <c r="P443" s="235"/>
      <c r="Q443" s="235"/>
      <c r="R443" s="235"/>
      <c r="S443" s="235"/>
      <c r="T443" s="236"/>
      <c r="AT443" s="237" t="s">
        <v>139</v>
      </c>
      <c r="AU443" s="237" t="s">
        <v>91</v>
      </c>
      <c r="AV443" s="15" t="s">
        <v>89</v>
      </c>
      <c r="AW443" s="15" t="s">
        <v>35</v>
      </c>
      <c r="AX443" s="15" t="s">
        <v>81</v>
      </c>
      <c r="AY443" s="237" t="s">
        <v>128</v>
      </c>
    </row>
    <row r="444" spans="1:65" s="13" customFormat="1" ht="11.25">
      <c r="B444" s="205"/>
      <c r="C444" s="206"/>
      <c r="D444" s="207" t="s">
        <v>139</v>
      </c>
      <c r="E444" s="208" t="s">
        <v>1</v>
      </c>
      <c r="F444" s="209" t="s">
        <v>89</v>
      </c>
      <c r="G444" s="206"/>
      <c r="H444" s="210">
        <v>1</v>
      </c>
      <c r="I444" s="211"/>
      <c r="J444" s="206"/>
      <c r="K444" s="206"/>
      <c r="L444" s="212"/>
      <c r="M444" s="213"/>
      <c r="N444" s="214"/>
      <c r="O444" s="214"/>
      <c r="P444" s="214"/>
      <c r="Q444" s="214"/>
      <c r="R444" s="214"/>
      <c r="S444" s="214"/>
      <c r="T444" s="215"/>
      <c r="AT444" s="216" t="s">
        <v>139</v>
      </c>
      <c r="AU444" s="216" t="s">
        <v>91</v>
      </c>
      <c r="AV444" s="13" t="s">
        <v>91</v>
      </c>
      <c r="AW444" s="13" t="s">
        <v>35</v>
      </c>
      <c r="AX444" s="13" t="s">
        <v>81</v>
      </c>
      <c r="AY444" s="216" t="s">
        <v>128</v>
      </c>
    </row>
    <row r="445" spans="1:65" s="15" customFormat="1" ht="11.25">
      <c r="B445" s="228"/>
      <c r="C445" s="229"/>
      <c r="D445" s="207" t="s">
        <v>139</v>
      </c>
      <c r="E445" s="230" t="s">
        <v>1</v>
      </c>
      <c r="F445" s="231" t="s">
        <v>368</v>
      </c>
      <c r="G445" s="229"/>
      <c r="H445" s="230" t="s">
        <v>1</v>
      </c>
      <c r="I445" s="232"/>
      <c r="J445" s="229"/>
      <c r="K445" s="229"/>
      <c r="L445" s="233"/>
      <c r="M445" s="234"/>
      <c r="N445" s="235"/>
      <c r="O445" s="235"/>
      <c r="P445" s="235"/>
      <c r="Q445" s="235"/>
      <c r="R445" s="235"/>
      <c r="S445" s="235"/>
      <c r="T445" s="236"/>
      <c r="AT445" s="237" t="s">
        <v>139</v>
      </c>
      <c r="AU445" s="237" t="s">
        <v>91</v>
      </c>
      <c r="AV445" s="15" t="s">
        <v>89</v>
      </c>
      <c r="AW445" s="15" t="s">
        <v>35</v>
      </c>
      <c r="AX445" s="15" t="s">
        <v>81</v>
      </c>
      <c r="AY445" s="237" t="s">
        <v>128</v>
      </c>
    </row>
    <row r="446" spans="1:65" s="13" customFormat="1" ht="11.25">
      <c r="B446" s="205"/>
      <c r="C446" s="206"/>
      <c r="D446" s="207" t="s">
        <v>139</v>
      </c>
      <c r="E446" s="208" t="s">
        <v>1</v>
      </c>
      <c r="F446" s="209" t="s">
        <v>89</v>
      </c>
      <c r="G446" s="206"/>
      <c r="H446" s="210">
        <v>1</v>
      </c>
      <c r="I446" s="211"/>
      <c r="J446" s="206"/>
      <c r="K446" s="206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139</v>
      </c>
      <c r="AU446" s="216" t="s">
        <v>91</v>
      </c>
      <c r="AV446" s="13" t="s">
        <v>91</v>
      </c>
      <c r="AW446" s="13" t="s">
        <v>35</v>
      </c>
      <c r="AX446" s="13" t="s">
        <v>81</v>
      </c>
      <c r="AY446" s="216" t="s">
        <v>128</v>
      </c>
    </row>
    <row r="447" spans="1:65" s="15" customFormat="1" ht="11.25">
      <c r="B447" s="228"/>
      <c r="C447" s="229"/>
      <c r="D447" s="207" t="s">
        <v>139</v>
      </c>
      <c r="E447" s="230" t="s">
        <v>1</v>
      </c>
      <c r="F447" s="231" t="s">
        <v>358</v>
      </c>
      <c r="G447" s="229"/>
      <c r="H447" s="230" t="s">
        <v>1</v>
      </c>
      <c r="I447" s="232"/>
      <c r="J447" s="229"/>
      <c r="K447" s="229"/>
      <c r="L447" s="233"/>
      <c r="M447" s="234"/>
      <c r="N447" s="235"/>
      <c r="O447" s="235"/>
      <c r="P447" s="235"/>
      <c r="Q447" s="235"/>
      <c r="R447" s="235"/>
      <c r="S447" s="235"/>
      <c r="T447" s="236"/>
      <c r="AT447" s="237" t="s">
        <v>139</v>
      </c>
      <c r="AU447" s="237" t="s">
        <v>91</v>
      </c>
      <c r="AV447" s="15" t="s">
        <v>89</v>
      </c>
      <c r="AW447" s="15" t="s">
        <v>35</v>
      </c>
      <c r="AX447" s="15" t="s">
        <v>81</v>
      </c>
      <c r="AY447" s="237" t="s">
        <v>128</v>
      </c>
    </row>
    <row r="448" spans="1:65" s="13" customFormat="1" ht="11.25">
      <c r="B448" s="205"/>
      <c r="C448" s="206"/>
      <c r="D448" s="207" t="s">
        <v>139</v>
      </c>
      <c r="E448" s="208" t="s">
        <v>1</v>
      </c>
      <c r="F448" s="209" t="s">
        <v>89</v>
      </c>
      <c r="G448" s="206"/>
      <c r="H448" s="210">
        <v>1</v>
      </c>
      <c r="I448" s="211"/>
      <c r="J448" s="206"/>
      <c r="K448" s="206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139</v>
      </c>
      <c r="AU448" s="216" t="s">
        <v>91</v>
      </c>
      <c r="AV448" s="13" t="s">
        <v>91</v>
      </c>
      <c r="AW448" s="13" t="s">
        <v>35</v>
      </c>
      <c r="AX448" s="13" t="s">
        <v>81</v>
      </c>
      <c r="AY448" s="216" t="s">
        <v>128</v>
      </c>
    </row>
    <row r="449" spans="1:65" s="15" customFormat="1" ht="11.25">
      <c r="B449" s="228"/>
      <c r="C449" s="229"/>
      <c r="D449" s="207" t="s">
        <v>139</v>
      </c>
      <c r="E449" s="230" t="s">
        <v>1</v>
      </c>
      <c r="F449" s="231" t="s">
        <v>531</v>
      </c>
      <c r="G449" s="229"/>
      <c r="H449" s="230" t="s">
        <v>1</v>
      </c>
      <c r="I449" s="232"/>
      <c r="J449" s="229"/>
      <c r="K449" s="229"/>
      <c r="L449" s="233"/>
      <c r="M449" s="234"/>
      <c r="N449" s="235"/>
      <c r="O449" s="235"/>
      <c r="P449" s="235"/>
      <c r="Q449" s="235"/>
      <c r="R449" s="235"/>
      <c r="S449" s="235"/>
      <c r="T449" s="236"/>
      <c r="AT449" s="237" t="s">
        <v>139</v>
      </c>
      <c r="AU449" s="237" t="s">
        <v>91</v>
      </c>
      <c r="AV449" s="15" t="s">
        <v>89</v>
      </c>
      <c r="AW449" s="15" t="s">
        <v>35</v>
      </c>
      <c r="AX449" s="15" t="s">
        <v>81</v>
      </c>
      <c r="AY449" s="237" t="s">
        <v>128</v>
      </c>
    </row>
    <row r="450" spans="1:65" s="13" customFormat="1" ht="11.25">
      <c r="B450" s="205"/>
      <c r="C450" s="206"/>
      <c r="D450" s="207" t="s">
        <v>139</v>
      </c>
      <c r="E450" s="208" t="s">
        <v>1</v>
      </c>
      <c r="F450" s="209" t="s">
        <v>89</v>
      </c>
      <c r="G450" s="206"/>
      <c r="H450" s="210">
        <v>1</v>
      </c>
      <c r="I450" s="211"/>
      <c r="J450" s="206"/>
      <c r="K450" s="206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139</v>
      </c>
      <c r="AU450" s="216" t="s">
        <v>91</v>
      </c>
      <c r="AV450" s="13" t="s">
        <v>91</v>
      </c>
      <c r="AW450" s="13" t="s">
        <v>35</v>
      </c>
      <c r="AX450" s="13" t="s">
        <v>81</v>
      </c>
      <c r="AY450" s="216" t="s">
        <v>128</v>
      </c>
    </row>
    <row r="451" spans="1:65" s="14" customFormat="1" ht="11.25">
      <c r="B451" s="217"/>
      <c r="C451" s="218"/>
      <c r="D451" s="207" t="s">
        <v>139</v>
      </c>
      <c r="E451" s="219" t="s">
        <v>1</v>
      </c>
      <c r="F451" s="220" t="s">
        <v>142</v>
      </c>
      <c r="G451" s="218"/>
      <c r="H451" s="221">
        <v>4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139</v>
      </c>
      <c r="AU451" s="227" t="s">
        <v>91</v>
      </c>
      <c r="AV451" s="14" t="s">
        <v>135</v>
      </c>
      <c r="AW451" s="14" t="s">
        <v>35</v>
      </c>
      <c r="AX451" s="14" t="s">
        <v>89</v>
      </c>
      <c r="AY451" s="227" t="s">
        <v>128</v>
      </c>
    </row>
    <row r="452" spans="1:65" s="2" customFormat="1" ht="24.2" customHeight="1">
      <c r="A452" s="35"/>
      <c r="B452" s="36"/>
      <c r="C452" s="250" t="s">
        <v>532</v>
      </c>
      <c r="D452" s="250" t="s">
        <v>292</v>
      </c>
      <c r="E452" s="251" t="s">
        <v>533</v>
      </c>
      <c r="F452" s="252" t="s">
        <v>534</v>
      </c>
      <c r="G452" s="253" t="s">
        <v>321</v>
      </c>
      <c r="H452" s="254">
        <v>4</v>
      </c>
      <c r="I452" s="255"/>
      <c r="J452" s="256">
        <f>ROUND(I452*H452,2)</f>
        <v>0</v>
      </c>
      <c r="K452" s="252" t="s">
        <v>134</v>
      </c>
      <c r="L452" s="257"/>
      <c r="M452" s="258" t="s">
        <v>1</v>
      </c>
      <c r="N452" s="259" t="s">
        <v>46</v>
      </c>
      <c r="O452" s="72"/>
      <c r="P452" s="196">
        <f>O452*H452</f>
        <v>0</v>
      </c>
      <c r="Q452" s="196">
        <v>0.44900000000000001</v>
      </c>
      <c r="R452" s="196">
        <f>Q452*H452</f>
        <v>1.796</v>
      </c>
      <c r="S452" s="196">
        <v>0</v>
      </c>
      <c r="T452" s="197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98" t="s">
        <v>221</v>
      </c>
      <c r="AT452" s="198" t="s">
        <v>292</v>
      </c>
      <c r="AU452" s="198" t="s">
        <v>91</v>
      </c>
      <c r="AY452" s="18" t="s">
        <v>128</v>
      </c>
      <c r="BE452" s="199">
        <f>IF(N452="základní",J452,0)</f>
        <v>0</v>
      </c>
      <c r="BF452" s="199">
        <f>IF(N452="snížená",J452,0)</f>
        <v>0</v>
      </c>
      <c r="BG452" s="199">
        <f>IF(N452="zákl. přenesená",J452,0)</f>
        <v>0</v>
      </c>
      <c r="BH452" s="199">
        <f>IF(N452="sníž. přenesená",J452,0)</f>
        <v>0</v>
      </c>
      <c r="BI452" s="199">
        <f>IF(N452="nulová",J452,0)</f>
        <v>0</v>
      </c>
      <c r="BJ452" s="18" t="s">
        <v>89</v>
      </c>
      <c r="BK452" s="199">
        <f>ROUND(I452*H452,2)</f>
        <v>0</v>
      </c>
      <c r="BL452" s="18" t="s">
        <v>135</v>
      </c>
      <c r="BM452" s="198" t="s">
        <v>535</v>
      </c>
    </row>
    <row r="453" spans="1:65" s="2" customFormat="1" ht="24.2" customHeight="1">
      <c r="A453" s="35"/>
      <c r="B453" s="36"/>
      <c r="C453" s="187" t="s">
        <v>536</v>
      </c>
      <c r="D453" s="187" t="s">
        <v>130</v>
      </c>
      <c r="E453" s="188" t="s">
        <v>537</v>
      </c>
      <c r="F453" s="189" t="s">
        <v>538</v>
      </c>
      <c r="G453" s="190" t="s">
        <v>321</v>
      </c>
      <c r="H453" s="191">
        <v>5</v>
      </c>
      <c r="I453" s="192"/>
      <c r="J453" s="193">
        <f>ROUND(I453*H453,2)</f>
        <v>0</v>
      </c>
      <c r="K453" s="189" t="s">
        <v>134</v>
      </c>
      <c r="L453" s="40"/>
      <c r="M453" s="194" t="s">
        <v>1</v>
      </c>
      <c r="N453" s="195" t="s">
        <v>46</v>
      </c>
      <c r="O453" s="72"/>
      <c r="P453" s="196">
        <f>O453*H453</f>
        <v>0</v>
      </c>
      <c r="Q453" s="196">
        <v>0.21734000000000001</v>
      </c>
      <c r="R453" s="196">
        <f>Q453*H453</f>
        <v>1.0867</v>
      </c>
      <c r="S453" s="196">
        <v>0</v>
      </c>
      <c r="T453" s="197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98" t="s">
        <v>135</v>
      </c>
      <c r="AT453" s="198" t="s">
        <v>130</v>
      </c>
      <c r="AU453" s="198" t="s">
        <v>91</v>
      </c>
      <c r="AY453" s="18" t="s">
        <v>128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18" t="s">
        <v>89</v>
      </c>
      <c r="BK453" s="199">
        <f>ROUND(I453*H453,2)</f>
        <v>0</v>
      </c>
      <c r="BL453" s="18" t="s">
        <v>135</v>
      </c>
      <c r="BM453" s="198" t="s">
        <v>539</v>
      </c>
    </row>
    <row r="454" spans="1:65" s="2" customFormat="1" ht="11.25">
      <c r="A454" s="35"/>
      <c r="B454" s="36"/>
      <c r="C454" s="37"/>
      <c r="D454" s="200" t="s">
        <v>137</v>
      </c>
      <c r="E454" s="37"/>
      <c r="F454" s="201" t="s">
        <v>540</v>
      </c>
      <c r="G454" s="37"/>
      <c r="H454" s="37"/>
      <c r="I454" s="202"/>
      <c r="J454" s="37"/>
      <c r="K454" s="37"/>
      <c r="L454" s="40"/>
      <c r="M454" s="203"/>
      <c r="N454" s="204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137</v>
      </c>
      <c r="AU454" s="18" t="s">
        <v>91</v>
      </c>
    </row>
    <row r="455" spans="1:65" s="2" customFormat="1" ht="24.2" customHeight="1">
      <c r="A455" s="35"/>
      <c r="B455" s="36"/>
      <c r="C455" s="250" t="s">
        <v>541</v>
      </c>
      <c r="D455" s="250" t="s">
        <v>292</v>
      </c>
      <c r="E455" s="251" t="s">
        <v>542</v>
      </c>
      <c r="F455" s="252" t="s">
        <v>543</v>
      </c>
      <c r="G455" s="253" t="s">
        <v>321</v>
      </c>
      <c r="H455" s="254">
        <v>5</v>
      </c>
      <c r="I455" s="255"/>
      <c r="J455" s="256">
        <f>ROUND(I455*H455,2)</f>
        <v>0</v>
      </c>
      <c r="K455" s="252" t="s">
        <v>134</v>
      </c>
      <c r="L455" s="257"/>
      <c r="M455" s="258" t="s">
        <v>1</v>
      </c>
      <c r="N455" s="259" t="s">
        <v>46</v>
      </c>
      <c r="O455" s="72"/>
      <c r="P455" s="196">
        <f>O455*H455</f>
        <v>0</v>
      </c>
      <c r="Q455" s="196">
        <v>0.10199999999999999</v>
      </c>
      <c r="R455" s="196">
        <f>Q455*H455</f>
        <v>0.51</v>
      </c>
      <c r="S455" s="196">
        <v>0</v>
      </c>
      <c r="T455" s="197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98" t="s">
        <v>221</v>
      </c>
      <c r="AT455" s="198" t="s">
        <v>292</v>
      </c>
      <c r="AU455" s="198" t="s">
        <v>91</v>
      </c>
      <c r="AY455" s="18" t="s">
        <v>128</v>
      </c>
      <c r="BE455" s="199">
        <f>IF(N455="základní",J455,0)</f>
        <v>0</v>
      </c>
      <c r="BF455" s="199">
        <f>IF(N455="snížená",J455,0)</f>
        <v>0</v>
      </c>
      <c r="BG455" s="199">
        <f>IF(N455="zákl. přenesená",J455,0)</f>
        <v>0</v>
      </c>
      <c r="BH455" s="199">
        <f>IF(N455="sníž. přenesená",J455,0)</f>
        <v>0</v>
      </c>
      <c r="BI455" s="199">
        <f>IF(N455="nulová",J455,0)</f>
        <v>0</v>
      </c>
      <c r="BJ455" s="18" t="s">
        <v>89</v>
      </c>
      <c r="BK455" s="199">
        <f>ROUND(I455*H455,2)</f>
        <v>0</v>
      </c>
      <c r="BL455" s="18" t="s">
        <v>135</v>
      </c>
      <c r="BM455" s="198" t="s">
        <v>544</v>
      </c>
    </row>
    <row r="456" spans="1:65" s="2" customFormat="1" ht="24.2" customHeight="1">
      <c r="A456" s="35"/>
      <c r="B456" s="36"/>
      <c r="C456" s="187" t="s">
        <v>545</v>
      </c>
      <c r="D456" s="187" t="s">
        <v>130</v>
      </c>
      <c r="E456" s="188" t="s">
        <v>546</v>
      </c>
      <c r="F456" s="189" t="s">
        <v>547</v>
      </c>
      <c r="G456" s="190" t="s">
        <v>150</v>
      </c>
      <c r="H456" s="191">
        <v>5.3999999999999999E-2</v>
      </c>
      <c r="I456" s="192"/>
      <c r="J456" s="193">
        <f>ROUND(I456*H456,2)</f>
        <v>0</v>
      </c>
      <c r="K456" s="189" t="s">
        <v>1</v>
      </c>
      <c r="L456" s="40"/>
      <c r="M456" s="194" t="s">
        <v>1</v>
      </c>
      <c r="N456" s="195" t="s">
        <v>46</v>
      </c>
      <c r="O456" s="72"/>
      <c r="P456" s="196">
        <f>O456*H456</f>
        <v>0</v>
      </c>
      <c r="Q456" s="196">
        <v>0</v>
      </c>
      <c r="R456" s="196">
        <f>Q456*H456</f>
        <v>0</v>
      </c>
      <c r="S456" s="196">
        <v>0</v>
      </c>
      <c r="T456" s="197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98" t="s">
        <v>135</v>
      </c>
      <c r="AT456" s="198" t="s">
        <v>130</v>
      </c>
      <c r="AU456" s="198" t="s">
        <v>91</v>
      </c>
      <c r="AY456" s="18" t="s">
        <v>128</v>
      </c>
      <c r="BE456" s="199">
        <f>IF(N456="základní",J456,0)</f>
        <v>0</v>
      </c>
      <c r="BF456" s="199">
        <f>IF(N456="snížená",J456,0)</f>
        <v>0</v>
      </c>
      <c r="BG456" s="199">
        <f>IF(N456="zákl. přenesená",J456,0)</f>
        <v>0</v>
      </c>
      <c r="BH456" s="199">
        <f>IF(N456="sníž. přenesená",J456,0)</f>
        <v>0</v>
      </c>
      <c r="BI456" s="199">
        <f>IF(N456="nulová",J456,0)</f>
        <v>0</v>
      </c>
      <c r="BJ456" s="18" t="s">
        <v>89</v>
      </c>
      <c r="BK456" s="199">
        <f>ROUND(I456*H456,2)</f>
        <v>0</v>
      </c>
      <c r="BL456" s="18" t="s">
        <v>135</v>
      </c>
      <c r="BM456" s="198" t="s">
        <v>548</v>
      </c>
    </row>
    <row r="457" spans="1:65" s="15" customFormat="1" ht="11.25">
      <c r="B457" s="228"/>
      <c r="C457" s="229"/>
      <c r="D457" s="207" t="s">
        <v>139</v>
      </c>
      <c r="E457" s="230" t="s">
        <v>1</v>
      </c>
      <c r="F457" s="231" t="s">
        <v>549</v>
      </c>
      <c r="G457" s="229"/>
      <c r="H457" s="230" t="s">
        <v>1</v>
      </c>
      <c r="I457" s="232"/>
      <c r="J457" s="229"/>
      <c r="K457" s="229"/>
      <c r="L457" s="233"/>
      <c r="M457" s="234"/>
      <c r="N457" s="235"/>
      <c r="O457" s="235"/>
      <c r="P457" s="235"/>
      <c r="Q457" s="235"/>
      <c r="R457" s="235"/>
      <c r="S457" s="235"/>
      <c r="T457" s="236"/>
      <c r="AT457" s="237" t="s">
        <v>139</v>
      </c>
      <c r="AU457" s="237" t="s">
        <v>91</v>
      </c>
      <c r="AV457" s="15" t="s">
        <v>89</v>
      </c>
      <c r="AW457" s="15" t="s">
        <v>35</v>
      </c>
      <c r="AX457" s="15" t="s">
        <v>81</v>
      </c>
      <c r="AY457" s="237" t="s">
        <v>128</v>
      </c>
    </row>
    <row r="458" spans="1:65" s="13" customFormat="1" ht="11.25">
      <c r="B458" s="205"/>
      <c r="C458" s="206"/>
      <c r="D458" s="207" t="s">
        <v>139</v>
      </c>
      <c r="E458" s="208" t="s">
        <v>1</v>
      </c>
      <c r="F458" s="209" t="s">
        <v>550</v>
      </c>
      <c r="G458" s="206"/>
      <c r="H458" s="210">
        <v>0.10199999999999999</v>
      </c>
      <c r="I458" s="211"/>
      <c r="J458" s="206"/>
      <c r="K458" s="206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139</v>
      </c>
      <c r="AU458" s="216" t="s">
        <v>91</v>
      </c>
      <c r="AV458" s="13" t="s">
        <v>91</v>
      </c>
      <c r="AW458" s="13" t="s">
        <v>35</v>
      </c>
      <c r="AX458" s="13" t="s">
        <v>81</v>
      </c>
      <c r="AY458" s="216" t="s">
        <v>128</v>
      </c>
    </row>
    <row r="459" spans="1:65" s="15" customFormat="1" ht="11.25">
      <c r="B459" s="228"/>
      <c r="C459" s="229"/>
      <c r="D459" s="207" t="s">
        <v>139</v>
      </c>
      <c r="E459" s="230" t="s">
        <v>1</v>
      </c>
      <c r="F459" s="231" t="s">
        <v>551</v>
      </c>
      <c r="G459" s="229"/>
      <c r="H459" s="230" t="s">
        <v>1</v>
      </c>
      <c r="I459" s="232"/>
      <c r="J459" s="229"/>
      <c r="K459" s="229"/>
      <c r="L459" s="233"/>
      <c r="M459" s="234"/>
      <c r="N459" s="235"/>
      <c r="O459" s="235"/>
      <c r="P459" s="235"/>
      <c r="Q459" s="235"/>
      <c r="R459" s="235"/>
      <c r="S459" s="235"/>
      <c r="T459" s="236"/>
      <c r="AT459" s="237" t="s">
        <v>139</v>
      </c>
      <c r="AU459" s="237" t="s">
        <v>91</v>
      </c>
      <c r="AV459" s="15" t="s">
        <v>89</v>
      </c>
      <c r="AW459" s="15" t="s">
        <v>35</v>
      </c>
      <c r="AX459" s="15" t="s">
        <v>81</v>
      </c>
      <c r="AY459" s="237" t="s">
        <v>128</v>
      </c>
    </row>
    <row r="460" spans="1:65" s="13" customFormat="1" ht="11.25">
      <c r="B460" s="205"/>
      <c r="C460" s="206"/>
      <c r="D460" s="207" t="s">
        <v>139</v>
      </c>
      <c r="E460" s="208" t="s">
        <v>1</v>
      </c>
      <c r="F460" s="209" t="s">
        <v>552</v>
      </c>
      <c r="G460" s="206"/>
      <c r="H460" s="210">
        <v>-4.8000000000000001E-2</v>
      </c>
      <c r="I460" s="211"/>
      <c r="J460" s="206"/>
      <c r="K460" s="206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139</v>
      </c>
      <c r="AU460" s="216" t="s">
        <v>91</v>
      </c>
      <c r="AV460" s="13" t="s">
        <v>91</v>
      </c>
      <c r="AW460" s="13" t="s">
        <v>35</v>
      </c>
      <c r="AX460" s="13" t="s">
        <v>81</v>
      </c>
      <c r="AY460" s="216" t="s">
        <v>128</v>
      </c>
    </row>
    <row r="461" spans="1:65" s="14" customFormat="1" ht="11.25">
      <c r="B461" s="217"/>
      <c r="C461" s="218"/>
      <c r="D461" s="207" t="s">
        <v>139</v>
      </c>
      <c r="E461" s="219" t="s">
        <v>1</v>
      </c>
      <c r="F461" s="220" t="s">
        <v>142</v>
      </c>
      <c r="G461" s="218"/>
      <c r="H461" s="221">
        <v>5.3999999999999992E-2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139</v>
      </c>
      <c r="AU461" s="227" t="s">
        <v>91</v>
      </c>
      <c r="AV461" s="14" t="s">
        <v>135</v>
      </c>
      <c r="AW461" s="14" t="s">
        <v>35</v>
      </c>
      <c r="AX461" s="14" t="s">
        <v>89</v>
      </c>
      <c r="AY461" s="227" t="s">
        <v>128</v>
      </c>
    </row>
    <row r="462" spans="1:65" s="12" customFormat="1" ht="22.9" customHeight="1">
      <c r="B462" s="171"/>
      <c r="C462" s="172"/>
      <c r="D462" s="173" t="s">
        <v>80</v>
      </c>
      <c r="E462" s="185" t="s">
        <v>228</v>
      </c>
      <c r="F462" s="185" t="s">
        <v>553</v>
      </c>
      <c r="G462" s="172"/>
      <c r="H462" s="172"/>
      <c r="I462" s="175"/>
      <c r="J462" s="186">
        <f>BK462</f>
        <v>0</v>
      </c>
      <c r="K462" s="172"/>
      <c r="L462" s="177"/>
      <c r="M462" s="178"/>
      <c r="N462" s="179"/>
      <c r="O462" s="179"/>
      <c r="P462" s="180">
        <f>SUM(P463:P472)</f>
        <v>0</v>
      </c>
      <c r="Q462" s="179"/>
      <c r="R462" s="180">
        <f>SUM(R463:R472)</f>
        <v>7.3200000000000001E-4</v>
      </c>
      <c r="S462" s="179"/>
      <c r="T462" s="181">
        <f>SUM(T463:T472)</f>
        <v>0</v>
      </c>
      <c r="AR462" s="182" t="s">
        <v>89</v>
      </c>
      <c r="AT462" s="183" t="s">
        <v>80</v>
      </c>
      <c r="AU462" s="183" t="s">
        <v>89</v>
      </c>
      <c r="AY462" s="182" t="s">
        <v>128</v>
      </c>
      <c r="BK462" s="184">
        <f>SUM(BK463:BK472)</f>
        <v>0</v>
      </c>
    </row>
    <row r="463" spans="1:65" s="2" customFormat="1" ht="24.2" customHeight="1">
      <c r="A463" s="35"/>
      <c r="B463" s="36"/>
      <c r="C463" s="187" t="s">
        <v>554</v>
      </c>
      <c r="D463" s="187" t="s">
        <v>130</v>
      </c>
      <c r="E463" s="188" t="s">
        <v>555</v>
      </c>
      <c r="F463" s="189" t="s">
        <v>556</v>
      </c>
      <c r="G463" s="190" t="s">
        <v>437</v>
      </c>
      <c r="H463" s="191">
        <v>24.4</v>
      </c>
      <c r="I463" s="192"/>
      <c r="J463" s="193">
        <f>ROUND(I463*H463,2)</f>
        <v>0</v>
      </c>
      <c r="K463" s="189" t="s">
        <v>134</v>
      </c>
      <c r="L463" s="40"/>
      <c r="M463" s="194" t="s">
        <v>1</v>
      </c>
      <c r="N463" s="195" t="s">
        <v>46</v>
      </c>
      <c r="O463" s="72"/>
      <c r="P463" s="196">
        <f>O463*H463</f>
        <v>0</v>
      </c>
      <c r="Q463" s="196">
        <v>0</v>
      </c>
      <c r="R463" s="196">
        <f>Q463*H463</f>
        <v>0</v>
      </c>
      <c r="S463" s="196">
        <v>0</v>
      </c>
      <c r="T463" s="197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98" t="s">
        <v>135</v>
      </c>
      <c r="AT463" s="198" t="s">
        <v>130</v>
      </c>
      <c r="AU463" s="198" t="s">
        <v>91</v>
      </c>
      <c r="AY463" s="18" t="s">
        <v>128</v>
      </c>
      <c r="BE463" s="199">
        <f>IF(N463="základní",J463,0)</f>
        <v>0</v>
      </c>
      <c r="BF463" s="199">
        <f>IF(N463="snížená",J463,0)</f>
        <v>0</v>
      </c>
      <c r="BG463" s="199">
        <f>IF(N463="zákl. přenesená",J463,0)</f>
        <v>0</v>
      </c>
      <c r="BH463" s="199">
        <f>IF(N463="sníž. přenesená",J463,0)</f>
        <v>0</v>
      </c>
      <c r="BI463" s="199">
        <f>IF(N463="nulová",J463,0)</f>
        <v>0</v>
      </c>
      <c r="BJ463" s="18" t="s">
        <v>89</v>
      </c>
      <c r="BK463" s="199">
        <f>ROUND(I463*H463,2)</f>
        <v>0</v>
      </c>
      <c r="BL463" s="18" t="s">
        <v>135</v>
      </c>
      <c r="BM463" s="198" t="s">
        <v>557</v>
      </c>
    </row>
    <row r="464" spans="1:65" s="2" customFormat="1" ht="11.25">
      <c r="A464" s="35"/>
      <c r="B464" s="36"/>
      <c r="C464" s="37"/>
      <c r="D464" s="200" t="s">
        <v>137</v>
      </c>
      <c r="E464" s="37"/>
      <c r="F464" s="201" t="s">
        <v>558</v>
      </c>
      <c r="G464" s="37"/>
      <c r="H464" s="37"/>
      <c r="I464" s="202"/>
      <c r="J464" s="37"/>
      <c r="K464" s="37"/>
      <c r="L464" s="40"/>
      <c r="M464" s="203"/>
      <c r="N464" s="204"/>
      <c r="O464" s="72"/>
      <c r="P464" s="72"/>
      <c r="Q464" s="72"/>
      <c r="R464" s="72"/>
      <c r="S464" s="72"/>
      <c r="T464" s="73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137</v>
      </c>
      <c r="AU464" s="18" t="s">
        <v>91</v>
      </c>
    </row>
    <row r="465" spans="1:65" s="13" customFormat="1" ht="11.25">
      <c r="B465" s="205"/>
      <c r="C465" s="206"/>
      <c r="D465" s="207" t="s">
        <v>139</v>
      </c>
      <c r="E465" s="208" t="s">
        <v>1</v>
      </c>
      <c r="F465" s="209" t="s">
        <v>559</v>
      </c>
      <c r="G465" s="206"/>
      <c r="H465" s="210">
        <v>14.4</v>
      </c>
      <c r="I465" s="211"/>
      <c r="J465" s="206"/>
      <c r="K465" s="206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139</v>
      </c>
      <c r="AU465" s="216" t="s">
        <v>91</v>
      </c>
      <c r="AV465" s="13" t="s">
        <v>91</v>
      </c>
      <c r="AW465" s="13" t="s">
        <v>35</v>
      </c>
      <c r="AX465" s="13" t="s">
        <v>81</v>
      </c>
      <c r="AY465" s="216" t="s">
        <v>128</v>
      </c>
    </row>
    <row r="466" spans="1:65" s="13" customFormat="1" ht="11.25">
      <c r="B466" s="205"/>
      <c r="C466" s="206"/>
      <c r="D466" s="207" t="s">
        <v>139</v>
      </c>
      <c r="E466" s="208" t="s">
        <v>1</v>
      </c>
      <c r="F466" s="209" t="s">
        <v>560</v>
      </c>
      <c r="G466" s="206"/>
      <c r="H466" s="210">
        <v>10</v>
      </c>
      <c r="I466" s="211"/>
      <c r="J466" s="206"/>
      <c r="K466" s="206"/>
      <c r="L466" s="212"/>
      <c r="M466" s="213"/>
      <c r="N466" s="214"/>
      <c r="O466" s="214"/>
      <c r="P466" s="214"/>
      <c r="Q466" s="214"/>
      <c r="R466" s="214"/>
      <c r="S466" s="214"/>
      <c r="T466" s="215"/>
      <c r="AT466" s="216" t="s">
        <v>139</v>
      </c>
      <c r="AU466" s="216" t="s">
        <v>91</v>
      </c>
      <c r="AV466" s="13" t="s">
        <v>91</v>
      </c>
      <c r="AW466" s="13" t="s">
        <v>35</v>
      </c>
      <c r="AX466" s="13" t="s">
        <v>81</v>
      </c>
      <c r="AY466" s="216" t="s">
        <v>128</v>
      </c>
    </row>
    <row r="467" spans="1:65" s="14" customFormat="1" ht="11.25">
      <c r="B467" s="217"/>
      <c r="C467" s="218"/>
      <c r="D467" s="207" t="s">
        <v>139</v>
      </c>
      <c r="E467" s="219" t="s">
        <v>1</v>
      </c>
      <c r="F467" s="220" t="s">
        <v>142</v>
      </c>
      <c r="G467" s="218"/>
      <c r="H467" s="221">
        <v>24.4</v>
      </c>
      <c r="I467" s="222"/>
      <c r="J467" s="218"/>
      <c r="K467" s="218"/>
      <c r="L467" s="223"/>
      <c r="M467" s="224"/>
      <c r="N467" s="225"/>
      <c r="O467" s="225"/>
      <c r="P467" s="225"/>
      <c r="Q467" s="225"/>
      <c r="R467" s="225"/>
      <c r="S467" s="225"/>
      <c r="T467" s="226"/>
      <c r="AT467" s="227" t="s">
        <v>139</v>
      </c>
      <c r="AU467" s="227" t="s">
        <v>91</v>
      </c>
      <c r="AV467" s="14" t="s">
        <v>135</v>
      </c>
      <c r="AW467" s="14" t="s">
        <v>35</v>
      </c>
      <c r="AX467" s="14" t="s">
        <v>89</v>
      </c>
      <c r="AY467" s="227" t="s">
        <v>128</v>
      </c>
    </row>
    <row r="468" spans="1:65" s="2" customFormat="1" ht="24.2" customHeight="1">
      <c r="A468" s="35"/>
      <c r="B468" s="36"/>
      <c r="C468" s="187" t="s">
        <v>561</v>
      </c>
      <c r="D468" s="187" t="s">
        <v>130</v>
      </c>
      <c r="E468" s="188" t="s">
        <v>562</v>
      </c>
      <c r="F468" s="189" t="s">
        <v>563</v>
      </c>
      <c r="G468" s="190" t="s">
        <v>437</v>
      </c>
      <c r="H468" s="191">
        <v>24.4</v>
      </c>
      <c r="I468" s="192"/>
      <c r="J468" s="193">
        <f>ROUND(I468*H468,2)</f>
        <v>0</v>
      </c>
      <c r="K468" s="189" t="s">
        <v>134</v>
      </c>
      <c r="L468" s="40"/>
      <c r="M468" s="194" t="s">
        <v>1</v>
      </c>
      <c r="N468" s="195" t="s">
        <v>46</v>
      </c>
      <c r="O468" s="72"/>
      <c r="P468" s="196">
        <f>O468*H468</f>
        <v>0</v>
      </c>
      <c r="Q468" s="196">
        <v>3.0000000000000001E-5</v>
      </c>
      <c r="R468" s="196">
        <f>Q468*H468</f>
        <v>7.3200000000000001E-4</v>
      </c>
      <c r="S468" s="196">
        <v>0</v>
      </c>
      <c r="T468" s="197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98" t="s">
        <v>135</v>
      </c>
      <c r="AT468" s="198" t="s">
        <v>130</v>
      </c>
      <c r="AU468" s="198" t="s">
        <v>91</v>
      </c>
      <c r="AY468" s="18" t="s">
        <v>128</v>
      </c>
      <c r="BE468" s="199">
        <f>IF(N468="základní",J468,0)</f>
        <v>0</v>
      </c>
      <c r="BF468" s="199">
        <f>IF(N468="snížená",J468,0)</f>
        <v>0</v>
      </c>
      <c r="BG468" s="199">
        <f>IF(N468="zákl. přenesená",J468,0)</f>
        <v>0</v>
      </c>
      <c r="BH468" s="199">
        <f>IF(N468="sníž. přenesená",J468,0)</f>
        <v>0</v>
      </c>
      <c r="BI468" s="199">
        <f>IF(N468="nulová",J468,0)</f>
        <v>0</v>
      </c>
      <c r="BJ468" s="18" t="s">
        <v>89</v>
      </c>
      <c r="BK468" s="199">
        <f>ROUND(I468*H468,2)</f>
        <v>0</v>
      </c>
      <c r="BL468" s="18" t="s">
        <v>135</v>
      </c>
      <c r="BM468" s="198" t="s">
        <v>564</v>
      </c>
    </row>
    <row r="469" spans="1:65" s="2" customFormat="1" ht="11.25">
      <c r="A469" s="35"/>
      <c r="B469" s="36"/>
      <c r="C469" s="37"/>
      <c r="D469" s="200" t="s">
        <v>137</v>
      </c>
      <c r="E469" s="37"/>
      <c r="F469" s="201" t="s">
        <v>565</v>
      </c>
      <c r="G469" s="37"/>
      <c r="H469" s="37"/>
      <c r="I469" s="202"/>
      <c r="J469" s="37"/>
      <c r="K469" s="37"/>
      <c r="L469" s="40"/>
      <c r="M469" s="203"/>
      <c r="N469" s="204"/>
      <c r="O469" s="72"/>
      <c r="P469" s="72"/>
      <c r="Q469" s="72"/>
      <c r="R469" s="72"/>
      <c r="S469" s="72"/>
      <c r="T469" s="73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8" t="s">
        <v>137</v>
      </c>
      <c r="AU469" s="18" t="s">
        <v>91</v>
      </c>
    </row>
    <row r="470" spans="1:65" s="13" customFormat="1" ht="11.25">
      <c r="B470" s="205"/>
      <c r="C470" s="206"/>
      <c r="D470" s="207" t="s">
        <v>139</v>
      </c>
      <c r="E470" s="208" t="s">
        <v>1</v>
      </c>
      <c r="F470" s="209" t="s">
        <v>559</v>
      </c>
      <c r="G470" s="206"/>
      <c r="H470" s="210">
        <v>14.4</v>
      </c>
      <c r="I470" s="211"/>
      <c r="J470" s="206"/>
      <c r="K470" s="206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139</v>
      </c>
      <c r="AU470" s="216" t="s">
        <v>91</v>
      </c>
      <c r="AV470" s="13" t="s">
        <v>91</v>
      </c>
      <c r="AW470" s="13" t="s">
        <v>35</v>
      </c>
      <c r="AX470" s="13" t="s">
        <v>81</v>
      </c>
      <c r="AY470" s="216" t="s">
        <v>128</v>
      </c>
    </row>
    <row r="471" spans="1:65" s="13" customFormat="1" ht="11.25">
      <c r="B471" s="205"/>
      <c r="C471" s="206"/>
      <c r="D471" s="207" t="s">
        <v>139</v>
      </c>
      <c r="E471" s="208" t="s">
        <v>1</v>
      </c>
      <c r="F471" s="209" t="s">
        <v>560</v>
      </c>
      <c r="G471" s="206"/>
      <c r="H471" s="210">
        <v>10</v>
      </c>
      <c r="I471" s="211"/>
      <c r="J471" s="206"/>
      <c r="K471" s="206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139</v>
      </c>
      <c r="AU471" s="216" t="s">
        <v>91</v>
      </c>
      <c r="AV471" s="13" t="s">
        <v>91</v>
      </c>
      <c r="AW471" s="13" t="s">
        <v>35</v>
      </c>
      <c r="AX471" s="13" t="s">
        <v>81</v>
      </c>
      <c r="AY471" s="216" t="s">
        <v>128</v>
      </c>
    </row>
    <row r="472" spans="1:65" s="14" customFormat="1" ht="11.25">
      <c r="B472" s="217"/>
      <c r="C472" s="218"/>
      <c r="D472" s="207" t="s">
        <v>139</v>
      </c>
      <c r="E472" s="219" t="s">
        <v>1</v>
      </c>
      <c r="F472" s="220" t="s">
        <v>142</v>
      </c>
      <c r="G472" s="218"/>
      <c r="H472" s="221">
        <v>24.4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139</v>
      </c>
      <c r="AU472" s="227" t="s">
        <v>91</v>
      </c>
      <c r="AV472" s="14" t="s">
        <v>135</v>
      </c>
      <c r="AW472" s="14" t="s">
        <v>35</v>
      </c>
      <c r="AX472" s="14" t="s">
        <v>89</v>
      </c>
      <c r="AY472" s="227" t="s">
        <v>128</v>
      </c>
    </row>
    <row r="473" spans="1:65" s="12" customFormat="1" ht="22.9" customHeight="1">
      <c r="B473" s="171"/>
      <c r="C473" s="172"/>
      <c r="D473" s="173" t="s">
        <v>80</v>
      </c>
      <c r="E473" s="185" t="s">
        <v>566</v>
      </c>
      <c r="F473" s="185" t="s">
        <v>567</v>
      </c>
      <c r="G473" s="172"/>
      <c r="H473" s="172"/>
      <c r="I473" s="175"/>
      <c r="J473" s="186">
        <f>BK473</f>
        <v>0</v>
      </c>
      <c r="K473" s="172"/>
      <c r="L473" s="177"/>
      <c r="M473" s="178"/>
      <c r="N473" s="179"/>
      <c r="O473" s="179"/>
      <c r="P473" s="180">
        <f>SUM(P474:P493)</f>
        <v>0</v>
      </c>
      <c r="Q473" s="179"/>
      <c r="R473" s="180">
        <f>SUM(R474:R493)</f>
        <v>0</v>
      </c>
      <c r="S473" s="179"/>
      <c r="T473" s="181">
        <f>SUM(T474:T493)</f>
        <v>0</v>
      </c>
      <c r="AR473" s="182" t="s">
        <v>89</v>
      </c>
      <c r="AT473" s="183" t="s">
        <v>80</v>
      </c>
      <c r="AU473" s="183" t="s">
        <v>89</v>
      </c>
      <c r="AY473" s="182" t="s">
        <v>128</v>
      </c>
      <c r="BK473" s="184">
        <f>SUM(BK474:BK493)</f>
        <v>0</v>
      </c>
    </row>
    <row r="474" spans="1:65" s="2" customFormat="1" ht="24.2" customHeight="1">
      <c r="A474" s="35"/>
      <c r="B474" s="36"/>
      <c r="C474" s="187" t="s">
        <v>568</v>
      </c>
      <c r="D474" s="187" t="s">
        <v>130</v>
      </c>
      <c r="E474" s="188" t="s">
        <v>569</v>
      </c>
      <c r="F474" s="189" t="s">
        <v>570</v>
      </c>
      <c r="G474" s="190" t="s">
        <v>263</v>
      </c>
      <c r="H474" s="191">
        <v>11.339</v>
      </c>
      <c r="I474" s="192"/>
      <c r="J474" s="193">
        <f>ROUND(I474*H474,2)</f>
        <v>0</v>
      </c>
      <c r="K474" s="189" t="s">
        <v>134</v>
      </c>
      <c r="L474" s="40"/>
      <c r="M474" s="194" t="s">
        <v>1</v>
      </c>
      <c r="N474" s="195" t="s">
        <v>46</v>
      </c>
      <c r="O474" s="72"/>
      <c r="P474" s="196">
        <f>O474*H474</f>
        <v>0</v>
      </c>
      <c r="Q474" s="196">
        <v>0</v>
      </c>
      <c r="R474" s="196">
        <f>Q474*H474</f>
        <v>0</v>
      </c>
      <c r="S474" s="196">
        <v>0</v>
      </c>
      <c r="T474" s="197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98" t="s">
        <v>135</v>
      </c>
      <c r="AT474" s="198" t="s">
        <v>130</v>
      </c>
      <c r="AU474" s="198" t="s">
        <v>91</v>
      </c>
      <c r="AY474" s="18" t="s">
        <v>128</v>
      </c>
      <c r="BE474" s="199">
        <f>IF(N474="základní",J474,0)</f>
        <v>0</v>
      </c>
      <c r="BF474" s="199">
        <f>IF(N474="snížená",J474,0)</f>
        <v>0</v>
      </c>
      <c r="BG474" s="199">
        <f>IF(N474="zákl. přenesená",J474,0)</f>
        <v>0</v>
      </c>
      <c r="BH474" s="199">
        <f>IF(N474="sníž. přenesená",J474,0)</f>
        <v>0</v>
      </c>
      <c r="BI474" s="199">
        <f>IF(N474="nulová",J474,0)</f>
        <v>0</v>
      </c>
      <c r="BJ474" s="18" t="s">
        <v>89</v>
      </c>
      <c r="BK474" s="199">
        <f>ROUND(I474*H474,2)</f>
        <v>0</v>
      </c>
      <c r="BL474" s="18" t="s">
        <v>135</v>
      </c>
      <c r="BM474" s="198" t="s">
        <v>571</v>
      </c>
    </row>
    <row r="475" spans="1:65" s="2" customFormat="1" ht="11.25">
      <c r="A475" s="35"/>
      <c r="B475" s="36"/>
      <c r="C475" s="37"/>
      <c r="D475" s="200" t="s">
        <v>137</v>
      </c>
      <c r="E475" s="37"/>
      <c r="F475" s="201" t="s">
        <v>572</v>
      </c>
      <c r="G475" s="37"/>
      <c r="H475" s="37"/>
      <c r="I475" s="202"/>
      <c r="J475" s="37"/>
      <c r="K475" s="37"/>
      <c r="L475" s="40"/>
      <c r="M475" s="203"/>
      <c r="N475" s="204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137</v>
      </c>
      <c r="AU475" s="18" t="s">
        <v>91</v>
      </c>
    </row>
    <row r="476" spans="1:65" s="2" customFormat="1" ht="19.5">
      <c r="A476" s="35"/>
      <c r="B476" s="36"/>
      <c r="C476" s="37"/>
      <c r="D476" s="207" t="s">
        <v>251</v>
      </c>
      <c r="E476" s="37"/>
      <c r="F476" s="249" t="s">
        <v>252</v>
      </c>
      <c r="G476" s="37"/>
      <c r="H476" s="37"/>
      <c r="I476" s="202"/>
      <c r="J476" s="37"/>
      <c r="K476" s="37"/>
      <c r="L476" s="40"/>
      <c r="M476" s="203"/>
      <c r="N476" s="204"/>
      <c r="O476" s="72"/>
      <c r="P476" s="72"/>
      <c r="Q476" s="72"/>
      <c r="R476" s="72"/>
      <c r="S476" s="72"/>
      <c r="T476" s="73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251</v>
      </c>
      <c r="AU476" s="18" t="s">
        <v>91</v>
      </c>
    </row>
    <row r="477" spans="1:65" s="2" customFormat="1" ht="24.2" customHeight="1">
      <c r="A477" s="35"/>
      <c r="B477" s="36"/>
      <c r="C477" s="187" t="s">
        <v>573</v>
      </c>
      <c r="D477" s="187" t="s">
        <v>130</v>
      </c>
      <c r="E477" s="188" t="s">
        <v>574</v>
      </c>
      <c r="F477" s="189" t="s">
        <v>575</v>
      </c>
      <c r="G477" s="190" t="s">
        <v>263</v>
      </c>
      <c r="H477" s="191">
        <v>158.74600000000001</v>
      </c>
      <c r="I477" s="192"/>
      <c r="J477" s="193">
        <f>ROUND(I477*H477,2)</f>
        <v>0</v>
      </c>
      <c r="K477" s="189" t="s">
        <v>134</v>
      </c>
      <c r="L477" s="40"/>
      <c r="M477" s="194" t="s">
        <v>1</v>
      </c>
      <c r="N477" s="195" t="s">
        <v>46</v>
      </c>
      <c r="O477" s="72"/>
      <c r="P477" s="196">
        <f>O477*H477</f>
        <v>0</v>
      </c>
      <c r="Q477" s="196">
        <v>0</v>
      </c>
      <c r="R477" s="196">
        <f>Q477*H477</f>
        <v>0</v>
      </c>
      <c r="S477" s="196">
        <v>0</v>
      </c>
      <c r="T477" s="197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98" t="s">
        <v>135</v>
      </c>
      <c r="AT477" s="198" t="s">
        <v>130</v>
      </c>
      <c r="AU477" s="198" t="s">
        <v>91</v>
      </c>
      <c r="AY477" s="18" t="s">
        <v>128</v>
      </c>
      <c r="BE477" s="199">
        <f>IF(N477="základní",J477,0)</f>
        <v>0</v>
      </c>
      <c r="BF477" s="199">
        <f>IF(N477="snížená",J477,0)</f>
        <v>0</v>
      </c>
      <c r="BG477" s="199">
        <f>IF(N477="zákl. přenesená",J477,0)</f>
        <v>0</v>
      </c>
      <c r="BH477" s="199">
        <f>IF(N477="sníž. přenesená",J477,0)</f>
        <v>0</v>
      </c>
      <c r="BI477" s="199">
        <f>IF(N477="nulová",J477,0)</f>
        <v>0</v>
      </c>
      <c r="BJ477" s="18" t="s">
        <v>89</v>
      </c>
      <c r="BK477" s="199">
        <f>ROUND(I477*H477,2)</f>
        <v>0</v>
      </c>
      <c r="BL477" s="18" t="s">
        <v>135</v>
      </c>
      <c r="BM477" s="198" t="s">
        <v>576</v>
      </c>
    </row>
    <row r="478" spans="1:65" s="2" customFormat="1" ht="11.25">
      <c r="A478" s="35"/>
      <c r="B478" s="36"/>
      <c r="C478" s="37"/>
      <c r="D478" s="200" t="s">
        <v>137</v>
      </c>
      <c r="E478" s="37"/>
      <c r="F478" s="201" t="s">
        <v>577</v>
      </c>
      <c r="G478" s="37"/>
      <c r="H478" s="37"/>
      <c r="I478" s="202"/>
      <c r="J478" s="37"/>
      <c r="K478" s="37"/>
      <c r="L478" s="40"/>
      <c r="M478" s="203"/>
      <c r="N478" s="204"/>
      <c r="O478" s="72"/>
      <c r="P478" s="72"/>
      <c r="Q478" s="72"/>
      <c r="R478" s="72"/>
      <c r="S478" s="72"/>
      <c r="T478" s="73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137</v>
      </c>
      <c r="AU478" s="18" t="s">
        <v>91</v>
      </c>
    </row>
    <row r="479" spans="1:65" s="2" customFormat="1" ht="19.5">
      <c r="A479" s="35"/>
      <c r="B479" s="36"/>
      <c r="C479" s="37"/>
      <c r="D479" s="207" t="s">
        <v>251</v>
      </c>
      <c r="E479" s="37"/>
      <c r="F479" s="249" t="s">
        <v>252</v>
      </c>
      <c r="G479" s="37"/>
      <c r="H479" s="37"/>
      <c r="I479" s="202"/>
      <c r="J479" s="37"/>
      <c r="K479" s="37"/>
      <c r="L479" s="40"/>
      <c r="M479" s="203"/>
      <c r="N479" s="204"/>
      <c r="O479" s="72"/>
      <c r="P479" s="72"/>
      <c r="Q479" s="72"/>
      <c r="R479" s="72"/>
      <c r="S479" s="72"/>
      <c r="T479" s="73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251</v>
      </c>
      <c r="AU479" s="18" t="s">
        <v>91</v>
      </c>
    </row>
    <row r="480" spans="1:65" s="13" customFormat="1" ht="11.25">
      <c r="B480" s="205"/>
      <c r="C480" s="206"/>
      <c r="D480" s="207" t="s">
        <v>139</v>
      </c>
      <c r="E480" s="208" t="s">
        <v>1</v>
      </c>
      <c r="F480" s="209" t="s">
        <v>578</v>
      </c>
      <c r="G480" s="206"/>
      <c r="H480" s="210">
        <v>158.74600000000001</v>
      </c>
      <c r="I480" s="211"/>
      <c r="J480" s="206"/>
      <c r="K480" s="206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139</v>
      </c>
      <c r="AU480" s="216" t="s">
        <v>91</v>
      </c>
      <c r="AV480" s="13" t="s">
        <v>91</v>
      </c>
      <c r="AW480" s="13" t="s">
        <v>35</v>
      </c>
      <c r="AX480" s="13" t="s">
        <v>81</v>
      </c>
      <c r="AY480" s="216" t="s">
        <v>128</v>
      </c>
    </row>
    <row r="481" spans="1:65" s="14" customFormat="1" ht="11.25">
      <c r="B481" s="217"/>
      <c r="C481" s="218"/>
      <c r="D481" s="207" t="s">
        <v>139</v>
      </c>
      <c r="E481" s="219" t="s">
        <v>1</v>
      </c>
      <c r="F481" s="220" t="s">
        <v>142</v>
      </c>
      <c r="G481" s="218"/>
      <c r="H481" s="221">
        <v>158.74600000000001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139</v>
      </c>
      <c r="AU481" s="227" t="s">
        <v>91</v>
      </c>
      <c r="AV481" s="14" t="s">
        <v>135</v>
      </c>
      <c r="AW481" s="14" t="s">
        <v>35</v>
      </c>
      <c r="AX481" s="14" t="s">
        <v>89</v>
      </c>
      <c r="AY481" s="227" t="s">
        <v>128</v>
      </c>
    </row>
    <row r="482" spans="1:65" s="2" customFormat="1" ht="37.9" customHeight="1">
      <c r="A482" s="35"/>
      <c r="B482" s="36"/>
      <c r="C482" s="187" t="s">
        <v>579</v>
      </c>
      <c r="D482" s="187" t="s">
        <v>130</v>
      </c>
      <c r="E482" s="188" t="s">
        <v>580</v>
      </c>
      <c r="F482" s="189" t="s">
        <v>581</v>
      </c>
      <c r="G482" s="190" t="s">
        <v>263</v>
      </c>
      <c r="H482" s="191">
        <v>0.23799999999999999</v>
      </c>
      <c r="I482" s="192"/>
      <c r="J482" s="193">
        <f>ROUND(I482*H482,2)</f>
        <v>0</v>
      </c>
      <c r="K482" s="189" t="s">
        <v>134</v>
      </c>
      <c r="L482" s="40"/>
      <c r="M482" s="194" t="s">
        <v>1</v>
      </c>
      <c r="N482" s="195" t="s">
        <v>46</v>
      </c>
      <c r="O482" s="72"/>
      <c r="P482" s="196">
        <f>O482*H482</f>
        <v>0</v>
      </c>
      <c r="Q482" s="196">
        <v>0</v>
      </c>
      <c r="R482" s="196">
        <f>Q482*H482</f>
        <v>0</v>
      </c>
      <c r="S482" s="196">
        <v>0</v>
      </c>
      <c r="T482" s="197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98" t="s">
        <v>135</v>
      </c>
      <c r="AT482" s="198" t="s">
        <v>130</v>
      </c>
      <c r="AU482" s="198" t="s">
        <v>91</v>
      </c>
      <c r="AY482" s="18" t="s">
        <v>128</v>
      </c>
      <c r="BE482" s="199">
        <f>IF(N482="základní",J482,0)</f>
        <v>0</v>
      </c>
      <c r="BF482" s="199">
        <f>IF(N482="snížená",J482,0)</f>
        <v>0</v>
      </c>
      <c r="BG482" s="199">
        <f>IF(N482="zákl. přenesená",J482,0)</f>
        <v>0</v>
      </c>
      <c r="BH482" s="199">
        <f>IF(N482="sníž. přenesená",J482,0)</f>
        <v>0</v>
      </c>
      <c r="BI482" s="199">
        <f>IF(N482="nulová",J482,0)</f>
        <v>0</v>
      </c>
      <c r="BJ482" s="18" t="s">
        <v>89</v>
      </c>
      <c r="BK482" s="199">
        <f>ROUND(I482*H482,2)</f>
        <v>0</v>
      </c>
      <c r="BL482" s="18" t="s">
        <v>135</v>
      </c>
      <c r="BM482" s="198" t="s">
        <v>582</v>
      </c>
    </row>
    <row r="483" spans="1:65" s="2" customFormat="1" ht="11.25">
      <c r="A483" s="35"/>
      <c r="B483" s="36"/>
      <c r="C483" s="37"/>
      <c r="D483" s="200" t="s">
        <v>137</v>
      </c>
      <c r="E483" s="37"/>
      <c r="F483" s="201" t="s">
        <v>583</v>
      </c>
      <c r="G483" s="37"/>
      <c r="H483" s="37"/>
      <c r="I483" s="202"/>
      <c r="J483" s="37"/>
      <c r="K483" s="37"/>
      <c r="L483" s="40"/>
      <c r="M483" s="203"/>
      <c r="N483" s="204"/>
      <c r="O483" s="72"/>
      <c r="P483" s="72"/>
      <c r="Q483" s="72"/>
      <c r="R483" s="72"/>
      <c r="S483" s="72"/>
      <c r="T483" s="73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137</v>
      </c>
      <c r="AU483" s="18" t="s">
        <v>91</v>
      </c>
    </row>
    <row r="484" spans="1:65" s="13" customFormat="1" ht="11.25">
      <c r="B484" s="205"/>
      <c r="C484" s="206"/>
      <c r="D484" s="207" t="s">
        <v>139</v>
      </c>
      <c r="E484" s="208" t="s">
        <v>1</v>
      </c>
      <c r="F484" s="209" t="s">
        <v>584</v>
      </c>
      <c r="G484" s="206"/>
      <c r="H484" s="210">
        <v>0.23799999999999999</v>
      </c>
      <c r="I484" s="211"/>
      <c r="J484" s="206"/>
      <c r="K484" s="206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139</v>
      </c>
      <c r="AU484" s="216" t="s">
        <v>91</v>
      </c>
      <c r="AV484" s="13" t="s">
        <v>91</v>
      </c>
      <c r="AW484" s="13" t="s">
        <v>35</v>
      </c>
      <c r="AX484" s="13" t="s">
        <v>81</v>
      </c>
      <c r="AY484" s="216" t="s">
        <v>128</v>
      </c>
    </row>
    <row r="485" spans="1:65" s="14" customFormat="1" ht="11.25">
      <c r="B485" s="217"/>
      <c r="C485" s="218"/>
      <c r="D485" s="207" t="s">
        <v>139</v>
      </c>
      <c r="E485" s="219" t="s">
        <v>1</v>
      </c>
      <c r="F485" s="220" t="s">
        <v>142</v>
      </c>
      <c r="G485" s="218"/>
      <c r="H485" s="221">
        <v>0.23799999999999999</v>
      </c>
      <c r="I485" s="222"/>
      <c r="J485" s="218"/>
      <c r="K485" s="218"/>
      <c r="L485" s="223"/>
      <c r="M485" s="224"/>
      <c r="N485" s="225"/>
      <c r="O485" s="225"/>
      <c r="P485" s="225"/>
      <c r="Q485" s="225"/>
      <c r="R485" s="225"/>
      <c r="S485" s="225"/>
      <c r="T485" s="226"/>
      <c r="AT485" s="227" t="s">
        <v>139</v>
      </c>
      <c r="AU485" s="227" t="s">
        <v>91</v>
      </c>
      <c r="AV485" s="14" t="s">
        <v>135</v>
      </c>
      <c r="AW485" s="14" t="s">
        <v>35</v>
      </c>
      <c r="AX485" s="14" t="s">
        <v>89</v>
      </c>
      <c r="AY485" s="227" t="s">
        <v>128</v>
      </c>
    </row>
    <row r="486" spans="1:65" s="2" customFormat="1" ht="37.9" customHeight="1">
      <c r="A486" s="35"/>
      <c r="B486" s="36"/>
      <c r="C486" s="187" t="s">
        <v>585</v>
      </c>
      <c r="D486" s="187" t="s">
        <v>130</v>
      </c>
      <c r="E486" s="188" t="s">
        <v>586</v>
      </c>
      <c r="F486" s="189" t="s">
        <v>587</v>
      </c>
      <c r="G486" s="190" t="s">
        <v>263</v>
      </c>
      <c r="H486" s="191">
        <v>6.6020000000000003</v>
      </c>
      <c r="I486" s="192"/>
      <c r="J486" s="193">
        <f>ROUND(I486*H486,2)</f>
        <v>0</v>
      </c>
      <c r="K486" s="189" t="s">
        <v>134</v>
      </c>
      <c r="L486" s="40"/>
      <c r="M486" s="194" t="s">
        <v>1</v>
      </c>
      <c r="N486" s="195" t="s">
        <v>46</v>
      </c>
      <c r="O486" s="72"/>
      <c r="P486" s="196">
        <f>O486*H486</f>
        <v>0</v>
      </c>
      <c r="Q486" s="196">
        <v>0</v>
      </c>
      <c r="R486" s="196">
        <f>Q486*H486</f>
        <v>0</v>
      </c>
      <c r="S486" s="196">
        <v>0</v>
      </c>
      <c r="T486" s="197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98" t="s">
        <v>135</v>
      </c>
      <c r="AT486" s="198" t="s">
        <v>130</v>
      </c>
      <c r="AU486" s="198" t="s">
        <v>91</v>
      </c>
      <c r="AY486" s="18" t="s">
        <v>128</v>
      </c>
      <c r="BE486" s="199">
        <f>IF(N486="základní",J486,0)</f>
        <v>0</v>
      </c>
      <c r="BF486" s="199">
        <f>IF(N486="snížená",J486,0)</f>
        <v>0</v>
      </c>
      <c r="BG486" s="199">
        <f>IF(N486="zákl. přenesená",J486,0)</f>
        <v>0</v>
      </c>
      <c r="BH486" s="199">
        <f>IF(N486="sníž. přenesená",J486,0)</f>
        <v>0</v>
      </c>
      <c r="BI486" s="199">
        <f>IF(N486="nulová",J486,0)</f>
        <v>0</v>
      </c>
      <c r="BJ486" s="18" t="s">
        <v>89</v>
      </c>
      <c r="BK486" s="199">
        <f>ROUND(I486*H486,2)</f>
        <v>0</v>
      </c>
      <c r="BL486" s="18" t="s">
        <v>135</v>
      </c>
      <c r="BM486" s="198" t="s">
        <v>588</v>
      </c>
    </row>
    <row r="487" spans="1:65" s="2" customFormat="1" ht="11.25">
      <c r="A487" s="35"/>
      <c r="B487" s="36"/>
      <c r="C487" s="37"/>
      <c r="D487" s="200" t="s">
        <v>137</v>
      </c>
      <c r="E487" s="37"/>
      <c r="F487" s="201" t="s">
        <v>589</v>
      </c>
      <c r="G487" s="37"/>
      <c r="H487" s="37"/>
      <c r="I487" s="202"/>
      <c r="J487" s="37"/>
      <c r="K487" s="37"/>
      <c r="L487" s="40"/>
      <c r="M487" s="203"/>
      <c r="N487" s="204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137</v>
      </c>
      <c r="AU487" s="18" t="s">
        <v>91</v>
      </c>
    </row>
    <row r="488" spans="1:65" s="13" customFormat="1" ht="11.25">
      <c r="B488" s="205"/>
      <c r="C488" s="206"/>
      <c r="D488" s="207" t="s">
        <v>139</v>
      </c>
      <c r="E488" s="208" t="s">
        <v>1</v>
      </c>
      <c r="F488" s="209" t="s">
        <v>590</v>
      </c>
      <c r="G488" s="206"/>
      <c r="H488" s="210">
        <v>6.6020000000000003</v>
      </c>
      <c r="I488" s="211"/>
      <c r="J488" s="206"/>
      <c r="K488" s="206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139</v>
      </c>
      <c r="AU488" s="216" t="s">
        <v>91</v>
      </c>
      <c r="AV488" s="13" t="s">
        <v>91</v>
      </c>
      <c r="AW488" s="13" t="s">
        <v>35</v>
      </c>
      <c r="AX488" s="13" t="s">
        <v>81</v>
      </c>
      <c r="AY488" s="216" t="s">
        <v>128</v>
      </c>
    </row>
    <row r="489" spans="1:65" s="14" customFormat="1" ht="11.25">
      <c r="B489" s="217"/>
      <c r="C489" s="218"/>
      <c r="D489" s="207" t="s">
        <v>139</v>
      </c>
      <c r="E489" s="219" t="s">
        <v>1</v>
      </c>
      <c r="F489" s="220" t="s">
        <v>142</v>
      </c>
      <c r="G489" s="218"/>
      <c r="H489" s="221">
        <v>6.6020000000000003</v>
      </c>
      <c r="I489" s="222"/>
      <c r="J489" s="218"/>
      <c r="K489" s="218"/>
      <c r="L489" s="223"/>
      <c r="M489" s="224"/>
      <c r="N489" s="225"/>
      <c r="O489" s="225"/>
      <c r="P489" s="225"/>
      <c r="Q489" s="225"/>
      <c r="R489" s="225"/>
      <c r="S489" s="225"/>
      <c r="T489" s="226"/>
      <c r="AT489" s="227" t="s">
        <v>139</v>
      </c>
      <c r="AU489" s="227" t="s">
        <v>91</v>
      </c>
      <c r="AV489" s="14" t="s">
        <v>135</v>
      </c>
      <c r="AW489" s="14" t="s">
        <v>35</v>
      </c>
      <c r="AX489" s="14" t="s">
        <v>89</v>
      </c>
      <c r="AY489" s="227" t="s">
        <v>128</v>
      </c>
    </row>
    <row r="490" spans="1:65" s="2" customFormat="1" ht="44.25" customHeight="1">
      <c r="A490" s="35"/>
      <c r="B490" s="36"/>
      <c r="C490" s="187" t="s">
        <v>591</v>
      </c>
      <c r="D490" s="187" t="s">
        <v>130</v>
      </c>
      <c r="E490" s="188" t="s">
        <v>592</v>
      </c>
      <c r="F490" s="189" t="s">
        <v>593</v>
      </c>
      <c r="G490" s="190" t="s">
        <v>263</v>
      </c>
      <c r="H490" s="191">
        <v>4.4809999999999999</v>
      </c>
      <c r="I490" s="192"/>
      <c r="J490" s="193">
        <f>ROUND(I490*H490,2)</f>
        <v>0</v>
      </c>
      <c r="K490" s="189" t="s">
        <v>134</v>
      </c>
      <c r="L490" s="40"/>
      <c r="M490" s="194" t="s">
        <v>1</v>
      </c>
      <c r="N490" s="195" t="s">
        <v>46</v>
      </c>
      <c r="O490" s="72"/>
      <c r="P490" s="196">
        <f>O490*H490</f>
        <v>0</v>
      </c>
      <c r="Q490" s="196">
        <v>0</v>
      </c>
      <c r="R490" s="196">
        <f>Q490*H490</f>
        <v>0</v>
      </c>
      <c r="S490" s="196">
        <v>0</v>
      </c>
      <c r="T490" s="197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98" t="s">
        <v>135</v>
      </c>
      <c r="AT490" s="198" t="s">
        <v>130</v>
      </c>
      <c r="AU490" s="198" t="s">
        <v>91</v>
      </c>
      <c r="AY490" s="18" t="s">
        <v>128</v>
      </c>
      <c r="BE490" s="199">
        <f>IF(N490="základní",J490,0)</f>
        <v>0</v>
      </c>
      <c r="BF490" s="199">
        <f>IF(N490="snížená",J490,0)</f>
        <v>0</v>
      </c>
      <c r="BG490" s="199">
        <f>IF(N490="zákl. přenesená",J490,0)</f>
        <v>0</v>
      </c>
      <c r="BH490" s="199">
        <f>IF(N490="sníž. přenesená",J490,0)</f>
        <v>0</v>
      </c>
      <c r="BI490" s="199">
        <f>IF(N490="nulová",J490,0)</f>
        <v>0</v>
      </c>
      <c r="BJ490" s="18" t="s">
        <v>89</v>
      </c>
      <c r="BK490" s="199">
        <f>ROUND(I490*H490,2)</f>
        <v>0</v>
      </c>
      <c r="BL490" s="18" t="s">
        <v>135</v>
      </c>
      <c r="BM490" s="198" t="s">
        <v>594</v>
      </c>
    </row>
    <row r="491" spans="1:65" s="2" customFormat="1" ht="11.25">
      <c r="A491" s="35"/>
      <c r="B491" s="36"/>
      <c r="C491" s="37"/>
      <c r="D491" s="200" t="s">
        <v>137</v>
      </c>
      <c r="E491" s="37"/>
      <c r="F491" s="201" t="s">
        <v>595</v>
      </c>
      <c r="G491" s="37"/>
      <c r="H491" s="37"/>
      <c r="I491" s="202"/>
      <c r="J491" s="37"/>
      <c r="K491" s="37"/>
      <c r="L491" s="40"/>
      <c r="M491" s="203"/>
      <c r="N491" s="204"/>
      <c r="O491" s="72"/>
      <c r="P491" s="72"/>
      <c r="Q491" s="72"/>
      <c r="R491" s="72"/>
      <c r="S491" s="72"/>
      <c r="T491" s="73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137</v>
      </c>
      <c r="AU491" s="18" t="s">
        <v>91</v>
      </c>
    </row>
    <row r="492" spans="1:65" s="13" customFormat="1" ht="11.25">
      <c r="B492" s="205"/>
      <c r="C492" s="206"/>
      <c r="D492" s="207" t="s">
        <v>139</v>
      </c>
      <c r="E492" s="208" t="s">
        <v>1</v>
      </c>
      <c r="F492" s="209" t="s">
        <v>596</v>
      </c>
      <c r="G492" s="206"/>
      <c r="H492" s="210">
        <v>4.4809999999999999</v>
      </c>
      <c r="I492" s="211"/>
      <c r="J492" s="206"/>
      <c r="K492" s="206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139</v>
      </c>
      <c r="AU492" s="216" t="s">
        <v>91</v>
      </c>
      <c r="AV492" s="13" t="s">
        <v>91</v>
      </c>
      <c r="AW492" s="13" t="s">
        <v>35</v>
      </c>
      <c r="AX492" s="13" t="s">
        <v>81</v>
      </c>
      <c r="AY492" s="216" t="s">
        <v>128</v>
      </c>
    </row>
    <row r="493" spans="1:65" s="14" customFormat="1" ht="11.25">
      <c r="B493" s="217"/>
      <c r="C493" s="218"/>
      <c r="D493" s="207" t="s">
        <v>139</v>
      </c>
      <c r="E493" s="219" t="s">
        <v>1</v>
      </c>
      <c r="F493" s="220" t="s">
        <v>142</v>
      </c>
      <c r="G493" s="218"/>
      <c r="H493" s="221">
        <v>4.4809999999999999</v>
      </c>
      <c r="I493" s="222"/>
      <c r="J493" s="218"/>
      <c r="K493" s="218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139</v>
      </c>
      <c r="AU493" s="227" t="s">
        <v>91</v>
      </c>
      <c r="AV493" s="14" t="s">
        <v>135</v>
      </c>
      <c r="AW493" s="14" t="s">
        <v>35</v>
      </c>
      <c r="AX493" s="14" t="s">
        <v>89</v>
      </c>
      <c r="AY493" s="227" t="s">
        <v>128</v>
      </c>
    </row>
    <row r="494" spans="1:65" s="12" customFormat="1" ht="22.9" customHeight="1">
      <c r="B494" s="171"/>
      <c r="C494" s="172"/>
      <c r="D494" s="173" t="s">
        <v>80</v>
      </c>
      <c r="E494" s="185" t="s">
        <v>597</v>
      </c>
      <c r="F494" s="185" t="s">
        <v>598</v>
      </c>
      <c r="G494" s="172"/>
      <c r="H494" s="172"/>
      <c r="I494" s="175"/>
      <c r="J494" s="186">
        <f>BK494</f>
        <v>0</v>
      </c>
      <c r="K494" s="172"/>
      <c r="L494" s="177"/>
      <c r="M494" s="178"/>
      <c r="N494" s="179"/>
      <c r="O494" s="179"/>
      <c r="P494" s="180">
        <f>SUM(P495:P496)</f>
        <v>0</v>
      </c>
      <c r="Q494" s="179"/>
      <c r="R494" s="180">
        <f>SUM(R495:R496)</f>
        <v>0</v>
      </c>
      <c r="S494" s="179"/>
      <c r="T494" s="181">
        <f>SUM(T495:T496)</f>
        <v>0</v>
      </c>
      <c r="AR494" s="182" t="s">
        <v>89</v>
      </c>
      <c r="AT494" s="183" t="s">
        <v>80</v>
      </c>
      <c r="AU494" s="183" t="s">
        <v>89</v>
      </c>
      <c r="AY494" s="182" t="s">
        <v>128</v>
      </c>
      <c r="BK494" s="184">
        <f>SUM(BK495:BK496)</f>
        <v>0</v>
      </c>
    </row>
    <row r="495" spans="1:65" s="2" customFormat="1" ht="24.2" customHeight="1">
      <c r="A495" s="35"/>
      <c r="B495" s="36"/>
      <c r="C495" s="187" t="s">
        <v>599</v>
      </c>
      <c r="D495" s="187" t="s">
        <v>130</v>
      </c>
      <c r="E495" s="188" t="s">
        <v>600</v>
      </c>
      <c r="F495" s="189" t="s">
        <v>601</v>
      </c>
      <c r="G495" s="190" t="s">
        <v>263</v>
      </c>
      <c r="H495" s="191">
        <v>194.429</v>
      </c>
      <c r="I495" s="192"/>
      <c r="J495" s="193">
        <f>ROUND(I495*H495,2)</f>
        <v>0</v>
      </c>
      <c r="K495" s="189" t="s">
        <v>134</v>
      </c>
      <c r="L495" s="40"/>
      <c r="M495" s="194" t="s">
        <v>1</v>
      </c>
      <c r="N495" s="195" t="s">
        <v>46</v>
      </c>
      <c r="O495" s="72"/>
      <c r="P495" s="196">
        <f>O495*H495</f>
        <v>0</v>
      </c>
      <c r="Q495" s="196">
        <v>0</v>
      </c>
      <c r="R495" s="196">
        <f>Q495*H495</f>
        <v>0</v>
      </c>
      <c r="S495" s="196">
        <v>0</v>
      </c>
      <c r="T495" s="197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98" t="s">
        <v>135</v>
      </c>
      <c r="AT495" s="198" t="s">
        <v>130</v>
      </c>
      <c r="AU495" s="198" t="s">
        <v>91</v>
      </c>
      <c r="AY495" s="18" t="s">
        <v>128</v>
      </c>
      <c r="BE495" s="199">
        <f>IF(N495="základní",J495,0)</f>
        <v>0</v>
      </c>
      <c r="BF495" s="199">
        <f>IF(N495="snížená",J495,0)</f>
        <v>0</v>
      </c>
      <c r="BG495" s="199">
        <f>IF(N495="zákl. přenesená",J495,0)</f>
        <v>0</v>
      </c>
      <c r="BH495" s="199">
        <f>IF(N495="sníž. přenesená",J495,0)</f>
        <v>0</v>
      </c>
      <c r="BI495" s="199">
        <f>IF(N495="nulová",J495,0)</f>
        <v>0</v>
      </c>
      <c r="BJ495" s="18" t="s">
        <v>89</v>
      </c>
      <c r="BK495" s="199">
        <f>ROUND(I495*H495,2)</f>
        <v>0</v>
      </c>
      <c r="BL495" s="18" t="s">
        <v>135</v>
      </c>
      <c r="BM495" s="198" t="s">
        <v>602</v>
      </c>
    </row>
    <row r="496" spans="1:65" s="2" customFormat="1" ht="11.25">
      <c r="A496" s="35"/>
      <c r="B496" s="36"/>
      <c r="C496" s="37"/>
      <c r="D496" s="200" t="s">
        <v>137</v>
      </c>
      <c r="E496" s="37"/>
      <c r="F496" s="201" t="s">
        <v>603</v>
      </c>
      <c r="G496" s="37"/>
      <c r="H496" s="37"/>
      <c r="I496" s="202"/>
      <c r="J496" s="37"/>
      <c r="K496" s="37"/>
      <c r="L496" s="40"/>
      <c r="M496" s="260"/>
      <c r="N496" s="261"/>
      <c r="O496" s="262"/>
      <c r="P496" s="262"/>
      <c r="Q496" s="262"/>
      <c r="R496" s="262"/>
      <c r="S496" s="262"/>
      <c r="T496" s="26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137</v>
      </c>
      <c r="AU496" s="18" t="s">
        <v>91</v>
      </c>
    </row>
    <row r="497" spans="1:31" s="2" customFormat="1" ht="6.95" customHeight="1">
      <c r="A497" s="35"/>
      <c r="B497" s="55"/>
      <c r="C497" s="56"/>
      <c r="D497" s="56"/>
      <c r="E497" s="56"/>
      <c r="F497" s="56"/>
      <c r="G497" s="56"/>
      <c r="H497" s="56"/>
      <c r="I497" s="56"/>
      <c r="J497" s="56"/>
      <c r="K497" s="56"/>
      <c r="L497" s="40"/>
      <c r="M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</row>
  </sheetData>
  <sheetProtection algorithmName="SHA-512" hashValue="DQQWZxX//Lec8HO3ztz6TCbWzLaIn/boQMMSqjLr6EfMdmmGFwA1FlOyVVoPM+jf91oSA2wqjOeeqMLZ+aUvyg==" saltValue="D2DXy6fu/L963e68+cawFKaPUcjyv7VkBIJ42lUS6Upfz2kPbMXWl4iqfTpwUZ5p7il8FJ3mEfnXaVnBy/cyow==" spinCount="100000" sheet="1" objects="1" scenarios="1" formatColumns="0" formatRows="0" autoFilter="0"/>
  <autoFilter ref="C124:K49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29" r:id="rId1"/>
    <hyperlink ref="F134" r:id="rId2"/>
    <hyperlink ref="F139" r:id="rId3"/>
    <hyperlink ref="F146" r:id="rId4"/>
    <hyperlink ref="F159" r:id="rId5"/>
    <hyperlink ref="F196" r:id="rId6"/>
    <hyperlink ref="F203" r:id="rId7"/>
    <hyperlink ref="F205" r:id="rId8"/>
    <hyperlink ref="F212" r:id="rId9"/>
    <hyperlink ref="F214" r:id="rId10"/>
    <hyperlink ref="F220" r:id="rId11"/>
    <hyperlink ref="F222" r:id="rId12"/>
    <hyperlink ref="F225" r:id="rId13"/>
    <hyperlink ref="F230" r:id="rId14"/>
    <hyperlink ref="F234" r:id="rId15"/>
    <hyperlink ref="F252" r:id="rId16"/>
    <hyperlink ref="F261" r:id="rId17"/>
    <hyperlink ref="F286" r:id="rId18"/>
    <hyperlink ref="F289" r:id="rId19"/>
    <hyperlink ref="F301" r:id="rId20"/>
    <hyperlink ref="F334" r:id="rId21"/>
    <hyperlink ref="F339" r:id="rId22"/>
    <hyperlink ref="F344" r:id="rId23"/>
    <hyperlink ref="F351" r:id="rId24"/>
    <hyperlink ref="F357" r:id="rId25"/>
    <hyperlink ref="F362" r:id="rId26"/>
    <hyperlink ref="F364" r:id="rId27"/>
    <hyperlink ref="F366" r:id="rId28"/>
    <hyperlink ref="F368" r:id="rId29"/>
    <hyperlink ref="F370" r:id="rId30"/>
    <hyperlink ref="F373" r:id="rId31"/>
    <hyperlink ref="F382" r:id="rId32"/>
    <hyperlink ref="F388" r:id="rId33"/>
    <hyperlink ref="F398" r:id="rId34"/>
    <hyperlink ref="F411" r:id="rId35"/>
    <hyperlink ref="F418" r:id="rId36"/>
    <hyperlink ref="F427" r:id="rId37"/>
    <hyperlink ref="F436" r:id="rId38"/>
    <hyperlink ref="F442" r:id="rId39"/>
    <hyperlink ref="F454" r:id="rId40"/>
    <hyperlink ref="F464" r:id="rId41"/>
    <hyperlink ref="F469" r:id="rId42"/>
    <hyperlink ref="F475" r:id="rId43"/>
    <hyperlink ref="F478" r:id="rId44"/>
    <hyperlink ref="F483" r:id="rId45"/>
    <hyperlink ref="F487" r:id="rId46"/>
    <hyperlink ref="F491" r:id="rId47"/>
    <hyperlink ref="F496" r:id="rId48"/>
  </hyperlinks>
  <pageMargins left="0.39370078740157483" right="0.39370078740157483" top="0.39370078740157483" bottom="0.39370078740157483" header="0" footer="0"/>
  <pageSetup paperSize="9" scale="76" fitToHeight="100" orientation="portrait" r:id="rId49"/>
  <headerFooter>
    <oddFooter>&amp;CStrana &amp;P z &amp;N</oddFooter>
  </headerFooter>
  <rowBreaks count="3" manualBreakCount="3">
    <brk id="271" min="2" max="10" man="1"/>
    <brk id="348" min="2" max="10" man="1"/>
    <brk id="485" min="2" max="10" man="1"/>
  </rowBreaks>
  <drawing r:id="rId5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50"/>
  <sheetViews>
    <sheetView showGridLines="0" zoomScaleNormal="100" workbookViewId="0"/>
  </sheetViews>
  <sheetFormatPr defaultRowHeight="15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91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5" t="str">
        <f>'Rekapitulace stavby'!K6</f>
        <v>Kanalizační stoka Ostrovní, Budyně nad Ohří</v>
      </c>
      <c r="F7" s="306"/>
      <c r="G7" s="306"/>
      <c r="H7" s="306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7" t="s">
        <v>604</v>
      </c>
      <c r="F9" s="308"/>
      <c r="G9" s="308"/>
      <c r="H9" s="30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24. 5. 2023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14" t="s">
        <v>27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28</v>
      </c>
      <c r="F15" s="35"/>
      <c r="G15" s="35"/>
      <c r="H15" s="35"/>
      <c r="I15" s="113" t="s">
        <v>29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9" t="str">
        <f>'Rekapitulace stavby'!E14</f>
        <v>Vyplň údaj</v>
      </c>
      <c r="F18" s="310"/>
      <c r="G18" s="310"/>
      <c r="H18" s="310"/>
      <c r="I18" s="113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26</v>
      </c>
      <c r="J20" s="11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34</v>
      </c>
      <c r="F21" s="35"/>
      <c r="G21" s="35"/>
      <c r="H21" s="35"/>
      <c r="I21" s="113" t="s">
        <v>29</v>
      </c>
      <c r="J21" s="11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26</v>
      </c>
      <c r="J23" s="114" t="s">
        <v>37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38</v>
      </c>
      <c r="F24" s="35"/>
      <c r="G24" s="35"/>
      <c r="H24" s="35"/>
      <c r="I24" s="113" t="s">
        <v>29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55.25" customHeight="1">
      <c r="A27" s="116"/>
      <c r="B27" s="117"/>
      <c r="C27" s="116"/>
      <c r="D27" s="116"/>
      <c r="E27" s="311" t="s">
        <v>98</v>
      </c>
      <c r="F27" s="311"/>
      <c r="G27" s="311"/>
      <c r="H27" s="31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41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43</v>
      </c>
      <c r="G32" s="35"/>
      <c r="H32" s="35"/>
      <c r="I32" s="122" t="s">
        <v>42</v>
      </c>
      <c r="J32" s="122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45</v>
      </c>
      <c r="E33" s="113" t="s">
        <v>46</v>
      </c>
      <c r="F33" s="124">
        <f>ROUND((SUM(BE121:BE149)),  2)</f>
        <v>0</v>
      </c>
      <c r="G33" s="35"/>
      <c r="H33" s="35"/>
      <c r="I33" s="125">
        <v>0.21</v>
      </c>
      <c r="J33" s="124">
        <f>ROUND(((SUM(BE121:BE149))*I33),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47</v>
      </c>
      <c r="F34" s="124">
        <f>ROUND((SUM(BF121:BF149)),  2)</f>
        <v>0</v>
      </c>
      <c r="G34" s="35"/>
      <c r="H34" s="35"/>
      <c r="I34" s="125">
        <v>0.15</v>
      </c>
      <c r="J34" s="124">
        <f>ROUND(((SUM(BF121:BF149))*I34),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48</v>
      </c>
      <c r="F35" s="124">
        <f>ROUND((SUM(BG121:BG149)),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49</v>
      </c>
      <c r="F36" s="124">
        <f>ROUND((SUM(BH121:BH149)),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ROUND((SUM(BI121:BI149)),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hidden="1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hidden="1" customHeight="1">
      <c r="A82" s="35"/>
      <c r="B82" s="36"/>
      <c r="C82" s="24" t="s">
        <v>99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hidden="1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hidden="1" customHeight="1">
      <c r="A85" s="35"/>
      <c r="B85" s="36"/>
      <c r="C85" s="37"/>
      <c r="D85" s="37"/>
      <c r="E85" s="312" t="str">
        <f>E7</f>
        <v>Kanalizační stoka Ostrovní, Budyně nad Ohří</v>
      </c>
      <c r="F85" s="313"/>
      <c r="G85" s="313"/>
      <c r="H85" s="31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hidden="1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hidden="1" customHeight="1">
      <c r="A87" s="35"/>
      <c r="B87" s="36"/>
      <c r="C87" s="37"/>
      <c r="D87" s="37"/>
      <c r="E87" s="283" t="str">
        <f>E9</f>
        <v>00870/2 - Vedlejší a ostatní rozpočtové náklady</v>
      </c>
      <c r="F87" s="314"/>
      <c r="G87" s="314"/>
      <c r="H87" s="31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hidden="1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hidden="1" customHeight="1">
      <c r="A89" s="35"/>
      <c r="B89" s="36"/>
      <c r="C89" s="30" t="s">
        <v>21</v>
      </c>
      <c r="D89" s="37"/>
      <c r="E89" s="37"/>
      <c r="F89" s="28" t="str">
        <f>F12</f>
        <v xml:space="preserve"> </v>
      </c>
      <c r="G89" s="37"/>
      <c r="H89" s="37"/>
      <c r="I89" s="30" t="s">
        <v>23</v>
      </c>
      <c r="J89" s="67" t="str">
        <f>IF(J12="","",J12)</f>
        <v>24. 5. 2023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5.7" hidden="1" customHeight="1">
      <c r="A91" s="35"/>
      <c r="B91" s="36"/>
      <c r="C91" s="30" t="s">
        <v>25</v>
      </c>
      <c r="D91" s="37"/>
      <c r="E91" s="37"/>
      <c r="F91" s="28" t="str">
        <f>E15</f>
        <v>Město Budyně nad Ohří</v>
      </c>
      <c r="G91" s="37"/>
      <c r="H91" s="37"/>
      <c r="I91" s="30" t="s">
        <v>32</v>
      </c>
      <c r="J91" s="33" t="str">
        <f>E21</f>
        <v>Ing. Michal Jeřábek – INDORS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hidden="1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36</v>
      </c>
      <c r="J92" s="33" t="str">
        <f>E24</f>
        <v>Ing. Petr Jarkovský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hidden="1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hidden="1" customHeight="1">
      <c r="A94" s="35"/>
      <c r="B94" s="36"/>
      <c r="C94" s="144" t="s">
        <v>100</v>
      </c>
      <c r="D94" s="145"/>
      <c r="E94" s="145"/>
      <c r="F94" s="145"/>
      <c r="G94" s="145"/>
      <c r="H94" s="145"/>
      <c r="I94" s="145"/>
      <c r="J94" s="146" t="s">
        <v>101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hidden="1" customHeight="1">
      <c r="A96" s="35"/>
      <c r="B96" s="36"/>
      <c r="C96" s="147" t="s">
        <v>102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103</v>
      </c>
    </row>
    <row r="97" spans="1:31" s="9" customFormat="1" ht="24.95" hidden="1" customHeight="1">
      <c r="B97" s="148"/>
      <c r="C97" s="149"/>
      <c r="D97" s="150" t="s">
        <v>605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hidden="1" customHeight="1">
      <c r="B98" s="154"/>
      <c r="C98" s="155"/>
      <c r="D98" s="156" t="s">
        <v>606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hidden="1" customHeight="1">
      <c r="B99" s="154"/>
      <c r="C99" s="155"/>
      <c r="D99" s="156" t="s">
        <v>607</v>
      </c>
      <c r="E99" s="157"/>
      <c r="F99" s="157"/>
      <c r="G99" s="157"/>
      <c r="H99" s="157"/>
      <c r="I99" s="157"/>
      <c r="J99" s="158">
        <f>J129</f>
        <v>0</v>
      </c>
      <c r="K99" s="155"/>
      <c r="L99" s="159"/>
    </row>
    <row r="100" spans="1:31" s="10" customFormat="1" ht="19.899999999999999" hidden="1" customHeight="1">
      <c r="B100" s="154"/>
      <c r="C100" s="155"/>
      <c r="D100" s="156" t="s">
        <v>608</v>
      </c>
      <c r="E100" s="157"/>
      <c r="F100" s="157"/>
      <c r="G100" s="157"/>
      <c r="H100" s="157"/>
      <c r="I100" s="157"/>
      <c r="J100" s="158">
        <f>J132</f>
        <v>0</v>
      </c>
      <c r="K100" s="155"/>
      <c r="L100" s="159"/>
    </row>
    <row r="101" spans="1:31" s="10" customFormat="1" ht="19.899999999999999" hidden="1" customHeight="1">
      <c r="B101" s="154"/>
      <c r="C101" s="155"/>
      <c r="D101" s="156" t="s">
        <v>609</v>
      </c>
      <c r="E101" s="157"/>
      <c r="F101" s="157"/>
      <c r="G101" s="157"/>
      <c r="H101" s="157"/>
      <c r="I101" s="157"/>
      <c r="J101" s="158">
        <f>J145</f>
        <v>0</v>
      </c>
      <c r="K101" s="155"/>
      <c r="L101" s="159"/>
    </row>
    <row r="102" spans="1:31" s="2" customFormat="1" ht="21.75" hidden="1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hidden="1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113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12" t="str">
        <f>E7</f>
        <v>Kanalizační stoka Ostrovní, Budyně nad Ohří</v>
      </c>
      <c r="F111" s="313"/>
      <c r="G111" s="313"/>
      <c r="H111" s="313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96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83" t="str">
        <f>E9</f>
        <v>00870/2 - Vedlejší a ostatní rozpočtové náklady</v>
      </c>
      <c r="F113" s="314"/>
      <c r="G113" s="314"/>
      <c r="H113" s="314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21</v>
      </c>
      <c r="D115" s="37"/>
      <c r="E115" s="37"/>
      <c r="F115" s="28" t="str">
        <f>F12</f>
        <v xml:space="preserve"> </v>
      </c>
      <c r="G115" s="37"/>
      <c r="H115" s="37"/>
      <c r="I115" s="30" t="s">
        <v>23</v>
      </c>
      <c r="J115" s="67" t="str">
        <f>IF(J12="","",J12)</f>
        <v>24. 5. 2023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25.7" customHeight="1">
      <c r="A117" s="35"/>
      <c r="B117" s="36"/>
      <c r="C117" s="30" t="s">
        <v>25</v>
      </c>
      <c r="D117" s="37"/>
      <c r="E117" s="37"/>
      <c r="F117" s="28" t="str">
        <f>E15</f>
        <v>Město Budyně nad Ohří</v>
      </c>
      <c r="G117" s="37"/>
      <c r="H117" s="37"/>
      <c r="I117" s="30" t="s">
        <v>32</v>
      </c>
      <c r="J117" s="33" t="str">
        <f>E21</f>
        <v>Ing. Michal Jeřábek – INDORS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30</v>
      </c>
      <c r="D118" s="37"/>
      <c r="E118" s="37"/>
      <c r="F118" s="28" t="str">
        <f>IF(E18="","",E18)</f>
        <v>Vyplň údaj</v>
      </c>
      <c r="G118" s="37"/>
      <c r="H118" s="37"/>
      <c r="I118" s="30" t="s">
        <v>36</v>
      </c>
      <c r="J118" s="33" t="str">
        <f>E24</f>
        <v>Ing. Petr Jarkovský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114</v>
      </c>
      <c r="D120" s="163" t="s">
        <v>66</v>
      </c>
      <c r="E120" s="163" t="s">
        <v>62</v>
      </c>
      <c r="F120" s="163" t="s">
        <v>63</v>
      </c>
      <c r="G120" s="163" t="s">
        <v>115</v>
      </c>
      <c r="H120" s="163" t="s">
        <v>116</v>
      </c>
      <c r="I120" s="163" t="s">
        <v>117</v>
      </c>
      <c r="J120" s="163" t="s">
        <v>101</v>
      </c>
      <c r="K120" s="164" t="s">
        <v>118</v>
      </c>
      <c r="L120" s="165"/>
      <c r="M120" s="76" t="s">
        <v>1</v>
      </c>
      <c r="N120" s="77" t="s">
        <v>45</v>
      </c>
      <c r="O120" s="77" t="s">
        <v>119</v>
      </c>
      <c r="P120" s="77" t="s">
        <v>120</v>
      </c>
      <c r="Q120" s="77" t="s">
        <v>121</v>
      </c>
      <c r="R120" s="77" t="s">
        <v>122</v>
      </c>
      <c r="S120" s="77" t="s">
        <v>123</v>
      </c>
      <c r="T120" s="78" t="s">
        <v>124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125</v>
      </c>
      <c r="D121" s="37"/>
      <c r="E121" s="37"/>
      <c r="F121" s="37"/>
      <c r="G121" s="37"/>
      <c r="H121" s="37"/>
      <c r="I121" s="37"/>
      <c r="J121" s="166">
        <f>BK121</f>
        <v>0</v>
      </c>
      <c r="K121" s="37"/>
      <c r="L121" s="40"/>
      <c r="M121" s="79"/>
      <c r="N121" s="167"/>
      <c r="O121" s="80"/>
      <c r="P121" s="168">
        <f>P122</f>
        <v>0</v>
      </c>
      <c r="Q121" s="80"/>
      <c r="R121" s="168">
        <f>R122</f>
        <v>0</v>
      </c>
      <c r="S121" s="80"/>
      <c r="T121" s="169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80</v>
      </c>
      <c r="AU121" s="18" t="s">
        <v>103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80</v>
      </c>
      <c r="E122" s="174" t="s">
        <v>610</v>
      </c>
      <c r="F122" s="174" t="s">
        <v>611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P123+P129+P132+P145</f>
        <v>0</v>
      </c>
      <c r="Q122" s="179"/>
      <c r="R122" s="180">
        <f>R123+R129+R132+R145</f>
        <v>0</v>
      </c>
      <c r="S122" s="179"/>
      <c r="T122" s="181">
        <f>T123+T129+T132+T145</f>
        <v>0</v>
      </c>
      <c r="AR122" s="182" t="s">
        <v>171</v>
      </c>
      <c r="AT122" s="183" t="s">
        <v>80</v>
      </c>
      <c r="AU122" s="183" t="s">
        <v>81</v>
      </c>
      <c r="AY122" s="182" t="s">
        <v>128</v>
      </c>
      <c r="BK122" s="184">
        <f>BK123+BK129+BK132+BK145</f>
        <v>0</v>
      </c>
    </row>
    <row r="123" spans="1:65" s="12" customFormat="1" ht="22.9" customHeight="1">
      <c r="B123" s="171"/>
      <c r="C123" s="172"/>
      <c r="D123" s="173" t="s">
        <v>80</v>
      </c>
      <c r="E123" s="185" t="s">
        <v>612</v>
      </c>
      <c r="F123" s="185" t="s">
        <v>613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SUM(P124:P128)</f>
        <v>0</v>
      </c>
      <c r="Q123" s="179"/>
      <c r="R123" s="180">
        <f>SUM(R124:R128)</f>
        <v>0</v>
      </c>
      <c r="S123" s="179"/>
      <c r="T123" s="181">
        <f>SUM(T124:T128)</f>
        <v>0</v>
      </c>
      <c r="AR123" s="182" t="s">
        <v>171</v>
      </c>
      <c r="AT123" s="183" t="s">
        <v>80</v>
      </c>
      <c r="AU123" s="183" t="s">
        <v>89</v>
      </c>
      <c r="AY123" s="182" t="s">
        <v>128</v>
      </c>
      <c r="BK123" s="184">
        <f>SUM(BK124:BK128)</f>
        <v>0</v>
      </c>
    </row>
    <row r="124" spans="1:65" s="2" customFormat="1" ht="16.5" customHeight="1">
      <c r="A124" s="35"/>
      <c r="B124" s="36"/>
      <c r="C124" s="187" t="s">
        <v>89</v>
      </c>
      <c r="D124" s="187" t="s">
        <v>130</v>
      </c>
      <c r="E124" s="188" t="s">
        <v>614</v>
      </c>
      <c r="F124" s="189" t="s">
        <v>615</v>
      </c>
      <c r="G124" s="190" t="s">
        <v>616</v>
      </c>
      <c r="H124" s="191">
        <v>1</v>
      </c>
      <c r="I124" s="192"/>
      <c r="J124" s="193">
        <f>ROUND(I124*H124,2)</f>
        <v>0</v>
      </c>
      <c r="K124" s="189" t="s">
        <v>1</v>
      </c>
      <c r="L124" s="40"/>
      <c r="M124" s="194" t="s">
        <v>1</v>
      </c>
      <c r="N124" s="195" t="s">
        <v>46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617</v>
      </c>
      <c r="AT124" s="198" t="s">
        <v>130</v>
      </c>
      <c r="AU124" s="198" t="s">
        <v>91</v>
      </c>
      <c r="AY124" s="18" t="s">
        <v>128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89</v>
      </c>
      <c r="BK124" s="199">
        <f>ROUND(I124*H124,2)</f>
        <v>0</v>
      </c>
      <c r="BL124" s="18" t="s">
        <v>617</v>
      </c>
      <c r="BM124" s="198" t="s">
        <v>618</v>
      </c>
    </row>
    <row r="125" spans="1:65" s="2" customFormat="1" ht="16.5" customHeight="1">
      <c r="A125" s="35"/>
      <c r="B125" s="36"/>
      <c r="C125" s="187" t="s">
        <v>91</v>
      </c>
      <c r="D125" s="187" t="s">
        <v>130</v>
      </c>
      <c r="E125" s="188" t="s">
        <v>619</v>
      </c>
      <c r="F125" s="189" t="s">
        <v>620</v>
      </c>
      <c r="G125" s="190" t="s">
        <v>616</v>
      </c>
      <c r="H125" s="191">
        <v>1</v>
      </c>
      <c r="I125" s="192"/>
      <c r="J125" s="193">
        <f>ROUND(I125*H125,2)</f>
        <v>0</v>
      </c>
      <c r="K125" s="189" t="s">
        <v>1</v>
      </c>
      <c r="L125" s="40"/>
      <c r="M125" s="194" t="s">
        <v>1</v>
      </c>
      <c r="N125" s="195" t="s">
        <v>46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617</v>
      </c>
      <c r="AT125" s="198" t="s">
        <v>130</v>
      </c>
      <c r="AU125" s="198" t="s">
        <v>91</v>
      </c>
      <c r="AY125" s="18" t="s">
        <v>128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89</v>
      </c>
      <c r="BK125" s="199">
        <f>ROUND(I125*H125,2)</f>
        <v>0</v>
      </c>
      <c r="BL125" s="18" t="s">
        <v>617</v>
      </c>
      <c r="BM125" s="198" t="s">
        <v>621</v>
      </c>
    </row>
    <row r="126" spans="1:65" s="2" customFormat="1" ht="58.5">
      <c r="A126" s="35"/>
      <c r="B126" s="36"/>
      <c r="C126" s="37"/>
      <c r="D126" s="207" t="s">
        <v>251</v>
      </c>
      <c r="E126" s="37"/>
      <c r="F126" s="249" t="s">
        <v>622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251</v>
      </c>
      <c r="AU126" s="18" t="s">
        <v>91</v>
      </c>
    </row>
    <row r="127" spans="1:65" s="2" customFormat="1" ht="16.5" customHeight="1">
      <c r="A127" s="35"/>
      <c r="B127" s="36"/>
      <c r="C127" s="187" t="s">
        <v>147</v>
      </c>
      <c r="D127" s="187" t="s">
        <v>130</v>
      </c>
      <c r="E127" s="188" t="s">
        <v>623</v>
      </c>
      <c r="F127" s="189" t="s">
        <v>624</v>
      </c>
      <c r="G127" s="190" t="s">
        <v>616</v>
      </c>
      <c r="H127" s="191">
        <v>1</v>
      </c>
      <c r="I127" s="192"/>
      <c r="J127" s="193">
        <f>ROUND(I127*H127,2)</f>
        <v>0</v>
      </c>
      <c r="K127" s="189" t="s">
        <v>1</v>
      </c>
      <c r="L127" s="40"/>
      <c r="M127" s="194" t="s">
        <v>1</v>
      </c>
      <c r="N127" s="195" t="s">
        <v>46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617</v>
      </c>
      <c r="AT127" s="198" t="s">
        <v>130</v>
      </c>
      <c r="AU127" s="198" t="s">
        <v>91</v>
      </c>
      <c r="AY127" s="18" t="s">
        <v>128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89</v>
      </c>
      <c r="BK127" s="199">
        <f>ROUND(I127*H127,2)</f>
        <v>0</v>
      </c>
      <c r="BL127" s="18" t="s">
        <v>617</v>
      </c>
      <c r="BM127" s="198" t="s">
        <v>625</v>
      </c>
    </row>
    <row r="128" spans="1:65" s="2" customFormat="1" ht="204.75">
      <c r="A128" s="35"/>
      <c r="B128" s="36"/>
      <c r="C128" s="37"/>
      <c r="D128" s="207" t="s">
        <v>251</v>
      </c>
      <c r="E128" s="37"/>
      <c r="F128" s="249" t="s">
        <v>626</v>
      </c>
      <c r="G128" s="37"/>
      <c r="H128" s="37"/>
      <c r="I128" s="202"/>
      <c r="J128" s="37"/>
      <c r="K128" s="37"/>
      <c r="L128" s="40"/>
      <c r="M128" s="203"/>
      <c r="N128" s="204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251</v>
      </c>
      <c r="AU128" s="18" t="s">
        <v>91</v>
      </c>
    </row>
    <row r="129" spans="1:65" s="12" customFormat="1" ht="22.9" customHeight="1">
      <c r="B129" s="171"/>
      <c r="C129" s="172"/>
      <c r="D129" s="173" t="s">
        <v>80</v>
      </c>
      <c r="E129" s="185" t="s">
        <v>627</v>
      </c>
      <c r="F129" s="185" t="s">
        <v>628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SUM(P130:P131)</f>
        <v>0</v>
      </c>
      <c r="Q129" s="179"/>
      <c r="R129" s="180">
        <f>SUM(R130:R131)</f>
        <v>0</v>
      </c>
      <c r="S129" s="179"/>
      <c r="T129" s="181">
        <f>SUM(T130:T131)</f>
        <v>0</v>
      </c>
      <c r="AR129" s="182" t="s">
        <v>171</v>
      </c>
      <c r="AT129" s="183" t="s">
        <v>80</v>
      </c>
      <c r="AU129" s="183" t="s">
        <v>89</v>
      </c>
      <c r="AY129" s="182" t="s">
        <v>128</v>
      </c>
      <c r="BK129" s="184">
        <f>SUM(BK130:BK131)</f>
        <v>0</v>
      </c>
    </row>
    <row r="130" spans="1:65" s="2" customFormat="1" ht="16.5" customHeight="1">
      <c r="A130" s="35"/>
      <c r="B130" s="36"/>
      <c r="C130" s="187" t="s">
        <v>135</v>
      </c>
      <c r="D130" s="187" t="s">
        <v>130</v>
      </c>
      <c r="E130" s="188" t="s">
        <v>629</v>
      </c>
      <c r="F130" s="189" t="s">
        <v>628</v>
      </c>
      <c r="G130" s="190" t="s">
        <v>616</v>
      </c>
      <c r="H130" s="191">
        <v>1</v>
      </c>
      <c r="I130" s="192"/>
      <c r="J130" s="193">
        <f>ROUND(I130*H130,2)</f>
        <v>0</v>
      </c>
      <c r="K130" s="189" t="s">
        <v>1</v>
      </c>
      <c r="L130" s="40"/>
      <c r="M130" s="194" t="s">
        <v>1</v>
      </c>
      <c r="N130" s="195" t="s">
        <v>46</v>
      </c>
      <c r="O130" s="7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8" t="s">
        <v>617</v>
      </c>
      <c r="AT130" s="198" t="s">
        <v>130</v>
      </c>
      <c r="AU130" s="198" t="s">
        <v>91</v>
      </c>
      <c r="AY130" s="18" t="s">
        <v>128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89</v>
      </c>
      <c r="BK130" s="199">
        <f>ROUND(I130*H130,2)</f>
        <v>0</v>
      </c>
      <c r="BL130" s="18" t="s">
        <v>617</v>
      </c>
      <c r="BM130" s="198" t="s">
        <v>630</v>
      </c>
    </row>
    <row r="131" spans="1:65" s="2" customFormat="1" ht="68.25">
      <c r="A131" s="35"/>
      <c r="B131" s="36"/>
      <c r="C131" s="37"/>
      <c r="D131" s="207" t="s">
        <v>251</v>
      </c>
      <c r="E131" s="37"/>
      <c r="F131" s="249" t="s">
        <v>631</v>
      </c>
      <c r="G131" s="37"/>
      <c r="H131" s="37"/>
      <c r="I131" s="202"/>
      <c r="J131" s="37"/>
      <c r="K131" s="37"/>
      <c r="L131" s="40"/>
      <c r="M131" s="203"/>
      <c r="N131" s="204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251</v>
      </c>
      <c r="AU131" s="18" t="s">
        <v>91</v>
      </c>
    </row>
    <row r="132" spans="1:65" s="12" customFormat="1" ht="22.9" customHeight="1">
      <c r="B132" s="171"/>
      <c r="C132" s="172"/>
      <c r="D132" s="173" t="s">
        <v>80</v>
      </c>
      <c r="E132" s="185" t="s">
        <v>632</v>
      </c>
      <c r="F132" s="185" t="s">
        <v>633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SUM(P133:P144)</f>
        <v>0</v>
      </c>
      <c r="Q132" s="179"/>
      <c r="R132" s="180">
        <f>SUM(R133:R144)</f>
        <v>0</v>
      </c>
      <c r="S132" s="179"/>
      <c r="T132" s="181">
        <f>SUM(T133:T144)</f>
        <v>0</v>
      </c>
      <c r="AR132" s="182" t="s">
        <v>171</v>
      </c>
      <c r="AT132" s="183" t="s">
        <v>80</v>
      </c>
      <c r="AU132" s="183" t="s">
        <v>89</v>
      </c>
      <c r="AY132" s="182" t="s">
        <v>128</v>
      </c>
      <c r="BK132" s="184">
        <f>SUM(BK133:BK144)</f>
        <v>0</v>
      </c>
    </row>
    <row r="133" spans="1:65" s="2" customFormat="1" ht="16.5" customHeight="1">
      <c r="A133" s="35"/>
      <c r="B133" s="36"/>
      <c r="C133" s="187" t="s">
        <v>171</v>
      </c>
      <c r="D133" s="187" t="s">
        <v>130</v>
      </c>
      <c r="E133" s="188" t="s">
        <v>634</v>
      </c>
      <c r="F133" s="189" t="s">
        <v>635</v>
      </c>
      <c r="G133" s="190" t="s">
        <v>616</v>
      </c>
      <c r="H133" s="191">
        <v>1</v>
      </c>
      <c r="I133" s="192"/>
      <c r="J133" s="193">
        <f>ROUND(I133*H133,2)</f>
        <v>0</v>
      </c>
      <c r="K133" s="189" t="s">
        <v>1</v>
      </c>
      <c r="L133" s="40"/>
      <c r="M133" s="194" t="s">
        <v>1</v>
      </c>
      <c r="N133" s="195" t="s">
        <v>46</v>
      </c>
      <c r="O133" s="7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617</v>
      </c>
      <c r="AT133" s="198" t="s">
        <v>130</v>
      </c>
      <c r="AU133" s="198" t="s">
        <v>91</v>
      </c>
      <c r="AY133" s="18" t="s">
        <v>128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89</v>
      </c>
      <c r="BK133" s="199">
        <f>ROUND(I133*H133,2)</f>
        <v>0</v>
      </c>
      <c r="BL133" s="18" t="s">
        <v>617</v>
      </c>
      <c r="BM133" s="198" t="s">
        <v>636</v>
      </c>
    </row>
    <row r="134" spans="1:65" s="2" customFormat="1" ht="19.5">
      <c r="A134" s="35"/>
      <c r="B134" s="36"/>
      <c r="C134" s="37"/>
      <c r="D134" s="207" t="s">
        <v>251</v>
      </c>
      <c r="E134" s="37"/>
      <c r="F134" s="249" t="s">
        <v>637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251</v>
      </c>
      <c r="AU134" s="18" t="s">
        <v>91</v>
      </c>
    </row>
    <row r="135" spans="1:65" s="2" customFormat="1" ht="16.5" customHeight="1">
      <c r="A135" s="35"/>
      <c r="B135" s="36"/>
      <c r="C135" s="187" t="s">
        <v>207</v>
      </c>
      <c r="D135" s="187" t="s">
        <v>130</v>
      </c>
      <c r="E135" s="188" t="s">
        <v>638</v>
      </c>
      <c r="F135" s="189" t="s">
        <v>639</v>
      </c>
      <c r="G135" s="190" t="s">
        <v>616</v>
      </c>
      <c r="H135" s="191">
        <v>1</v>
      </c>
      <c r="I135" s="192"/>
      <c r="J135" s="193">
        <f>ROUND(I135*H135,2)</f>
        <v>0</v>
      </c>
      <c r="K135" s="189" t="s">
        <v>134</v>
      </c>
      <c r="L135" s="40"/>
      <c r="M135" s="194" t="s">
        <v>1</v>
      </c>
      <c r="N135" s="195" t="s">
        <v>46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617</v>
      </c>
      <c r="AT135" s="198" t="s">
        <v>130</v>
      </c>
      <c r="AU135" s="198" t="s">
        <v>91</v>
      </c>
      <c r="AY135" s="18" t="s">
        <v>128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89</v>
      </c>
      <c r="BK135" s="199">
        <f>ROUND(I135*H135,2)</f>
        <v>0</v>
      </c>
      <c r="BL135" s="18" t="s">
        <v>617</v>
      </c>
      <c r="BM135" s="198" t="s">
        <v>640</v>
      </c>
    </row>
    <row r="136" spans="1:65" s="2" customFormat="1" ht="11.25">
      <c r="A136" s="35"/>
      <c r="B136" s="36"/>
      <c r="C136" s="37"/>
      <c r="D136" s="200" t="s">
        <v>137</v>
      </c>
      <c r="E136" s="37"/>
      <c r="F136" s="201" t="s">
        <v>641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137</v>
      </c>
      <c r="AU136" s="18" t="s">
        <v>91</v>
      </c>
    </row>
    <row r="137" spans="1:65" s="2" customFormat="1" ht="39">
      <c r="A137" s="35"/>
      <c r="B137" s="36"/>
      <c r="C137" s="37"/>
      <c r="D137" s="207" t="s">
        <v>251</v>
      </c>
      <c r="E137" s="37"/>
      <c r="F137" s="249" t="s">
        <v>642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251</v>
      </c>
      <c r="AU137" s="18" t="s">
        <v>91</v>
      </c>
    </row>
    <row r="138" spans="1:65" s="2" customFormat="1" ht="16.5" customHeight="1">
      <c r="A138" s="35"/>
      <c r="B138" s="36"/>
      <c r="C138" s="187" t="s">
        <v>216</v>
      </c>
      <c r="D138" s="187" t="s">
        <v>130</v>
      </c>
      <c r="E138" s="188" t="s">
        <v>643</v>
      </c>
      <c r="F138" s="189" t="s">
        <v>644</v>
      </c>
      <c r="G138" s="190" t="s">
        <v>616</v>
      </c>
      <c r="H138" s="191">
        <v>1</v>
      </c>
      <c r="I138" s="192"/>
      <c r="J138" s="193">
        <f>ROUND(I138*H138,2)</f>
        <v>0</v>
      </c>
      <c r="K138" s="189" t="s">
        <v>1</v>
      </c>
      <c r="L138" s="40"/>
      <c r="M138" s="194" t="s">
        <v>1</v>
      </c>
      <c r="N138" s="195" t="s">
        <v>46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617</v>
      </c>
      <c r="AT138" s="198" t="s">
        <v>130</v>
      </c>
      <c r="AU138" s="198" t="s">
        <v>91</v>
      </c>
      <c r="AY138" s="18" t="s">
        <v>128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89</v>
      </c>
      <c r="BK138" s="199">
        <f>ROUND(I138*H138,2)</f>
        <v>0</v>
      </c>
      <c r="BL138" s="18" t="s">
        <v>617</v>
      </c>
      <c r="BM138" s="198" t="s">
        <v>645</v>
      </c>
    </row>
    <row r="139" spans="1:65" s="2" customFormat="1" ht="48.75">
      <c r="A139" s="35"/>
      <c r="B139" s="36"/>
      <c r="C139" s="37"/>
      <c r="D139" s="207" t="s">
        <v>251</v>
      </c>
      <c r="E139" s="37"/>
      <c r="F139" s="249" t="s">
        <v>646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251</v>
      </c>
      <c r="AU139" s="18" t="s">
        <v>91</v>
      </c>
    </row>
    <row r="140" spans="1:65" s="2" customFormat="1" ht="16.5" customHeight="1">
      <c r="A140" s="35"/>
      <c r="B140" s="36"/>
      <c r="C140" s="187" t="s">
        <v>221</v>
      </c>
      <c r="D140" s="187" t="s">
        <v>130</v>
      </c>
      <c r="E140" s="188" t="s">
        <v>647</v>
      </c>
      <c r="F140" s="189" t="s">
        <v>648</v>
      </c>
      <c r="G140" s="190" t="s">
        <v>616</v>
      </c>
      <c r="H140" s="191">
        <v>1</v>
      </c>
      <c r="I140" s="192"/>
      <c r="J140" s="193">
        <f>ROUND(I140*H140,2)</f>
        <v>0</v>
      </c>
      <c r="K140" s="189" t="s">
        <v>1</v>
      </c>
      <c r="L140" s="40"/>
      <c r="M140" s="194" t="s">
        <v>1</v>
      </c>
      <c r="N140" s="195" t="s">
        <v>46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617</v>
      </c>
      <c r="AT140" s="198" t="s">
        <v>130</v>
      </c>
      <c r="AU140" s="198" t="s">
        <v>91</v>
      </c>
      <c r="AY140" s="18" t="s">
        <v>128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89</v>
      </c>
      <c r="BK140" s="199">
        <f>ROUND(I140*H140,2)</f>
        <v>0</v>
      </c>
      <c r="BL140" s="18" t="s">
        <v>617</v>
      </c>
      <c r="BM140" s="198" t="s">
        <v>649</v>
      </c>
    </row>
    <row r="141" spans="1:65" s="2" customFormat="1" ht="16.5" customHeight="1">
      <c r="A141" s="35"/>
      <c r="B141" s="36"/>
      <c r="C141" s="187" t="s">
        <v>228</v>
      </c>
      <c r="D141" s="187" t="s">
        <v>130</v>
      </c>
      <c r="E141" s="188" t="s">
        <v>650</v>
      </c>
      <c r="F141" s="189" t="s">
        <v>651</v>
      </c>
      <c r="G141" s="190" t="s">
        <v>616</v>
      </c>
      <c r="H141" s="191">
        <v>1</v>
      </c>
      <c r="I141" s="192"/>
      <c r="J141" s="193">
        <f>ROUND(I141*H141,2)</f>
        <v>0</v>
      </c>
      <c r="K141" s="189" t="s">
        <v>1</v>
      </c>
      <c r="L141" s="40"/>
      <c r="M141" s="194" t="s">
        <v>1</v>
      </c>
      <c r="N141" s="195" t="s">
        <v>46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617</v>
      </c>
      <c r="AT141" s="198" t="s">
        <v>130</v>
      </c>
      <c r="AU141" s="198" t="s">
        <v>91</v>
      </c>
      <c r="AY141" s="18" t="s">
        <v>128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89</v>
      </c>
      <c r="BK141" s="199">
        <f>ROUND(I141*H141,2)</f>
        <v>0</v>
      </c>
      <c r="BL141" s="18" t="s">
        <v>617</v>
      </c>
      <c r="BM141" s="198" t="s">
        <v>652</v>
      </c>
    </row>
    <row r="142" spans="1:65" s="2" customFormat="1" ht="29.25">
      <c r="A142" s="35"/>
      <c r="B142" s="36"/>
      <c r="C142" s="37"/>
      <c r="D142" s="207" t="s">
        <v>251</v>
      </c>
      <c r="E142" s="37"/>
      <c r="F142" s="249" t="s">
        <v>653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251</v>
      </c>
      <c r="AU142" s="18" t="s">
        <v>91</v>
      </c>
    </row>
    <row r="143" spans="1:65" s="2" customFormat="1" ht="16.5" customHeight="1">
      <c r="A143" s="35"/>
      <c r="B143" s="36"/>
      <c r="C143" s="187" t="s">
        <v>233</v>
      </c>
      <c r="D143" s="187" t="s">
        <v>130</v>
      </c>
      <c r="E143" s="188" t="s">
        <v>654</v>
      </c>
      <c r="F143" s="189" t="s">
        <v>655</v>
      </c>
      <c r="G143" s="190" t="s">
        <v>616</v>
      </c>
      <c r="H143" s="191">
        <v>1</v>
      </c>
      <c r="I143" s="192"/>
      <c r="J143" s="193">
        <f>ROUND(I143*H143,2)</f>
        <v>0</v>
      </c>
      <c r="K143" s="189" t="s">
        <v>1</v>
      </c>
      <c r="L143" s="40"/>
      <c r="M143" s="194" t="s">
        <v>1</v>
      </c>
      <c r="N143" s="195" t="s">
        <v>46</v>
      </c>
      <c r="O143" s="7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8" t="s">
        <v>617</v>
      </c>
      <c r="AT143" s="198" t="s">
        <v>130</v>
      </c>
      <c r="AU143" s="198" t="s">
        <v>91</v>
      </c>
      <c r="AY143" s="18" t="s">
        <v>128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89</v>
      </c>
      <c r="BK143" s="199">
        <f>ROUND(I143*H143,2)</f>
        <v>0</v>
      </c>
      <c r="BL143" s="18" t="s">
        <v>617</v>
      </c>
      <c r="BM143" s="198" t="s">
        <v>656</v>
      </c>
    </row>
    <row r="144" spans="1:65" s="2" customFormat="1" ht="29.25">
      <c r="A144" s="35"/>
      <c r="B144" s="36"/>
      <c r="C144" s="37"/>
      <c r="D144" s="207" t="s">
        <v>251</v>
      </c>
      <c r="E144" s="37"/>
      <c r="F144" s="249" t="s">
        <v>657</v>
      </c>
      <c r="G144" s="37"/>
      <c r="H144" s="37"/>
      <c r="I144" s="202"/>
      <c r="J144" s="37"/>
      <c r="K144" s="37"/>
      <c r="L144" s="40"/>
      <c r="M144" s="203"/>
      <c r="N144" s="204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251</v>
      </c>
      <c r="AU144" s="18" t="s">
        <v>91</v>
      </c>
    </row>
    <row r="145" spans="1:65" s="12" customFormat="1" ht="22.9" customHeight="1">
      <c r="B145" s="171"/>
      <c r="C145" s="172"/>
      <c r="D145" s="173" t="s">
        <v>80</v>
      </c>
      <c r="E145" s="185" t="s">
        <v>658</v>
      </c>
      <c r="F145" s="185" t="s">
        <v>659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SUM(P146:P149)</f>
        <v>0</v>
      </c>
      <c r="Q145" s="179"/>
      <c r="R145" s="180">
        <f>SUM(R146:R149)</f>
        <v>0</v>
      </c>
      <c r="S145" s="179"/>
      <c r="T145" s="181">
        <f>SUM(T146:T149)</f>
        <v>0</v>
      </c>
      <c r="AR145" s="182" t="s">
        <v>171</v>
      </c>
      <c r="AT145" s="183" t="s">
        <v>80</v>
      </c>
      <c r="AU145" s="183" t="s">
        <v>89</v>
      </c>
      <c r="AY145" s="182" t="s">
        <v>128</v>
      </c>
      <c r="BK145" s="184">
        <f>SUM(BK146:BK149)</f>
        <v>0</v>
      </c>
    </row>
    <row r="146" spans="1:65" s="2" customFormat="1" ht="16.5" customHeight="1">
      <c r="A146" s="35"/>
      <c r="B146" s="36"/>
      <c r="C146" s="187" t="s">
        <v>241</v>
      </c>
      <c r="D146" s="187" t="s">
        <v>130</v>
      </c>
      <c r="E146" s="188" t="s">
        <v>660</v>
      </c>
      <c r="F146" s="189" t="s">
        <v>659</v>
      </c>
      <c r="G146" s="190" t="s">
        <v>616</v>
      </c>
      <c r="H146" s="191">
        <v>1</v>
      </c>
      <c r="I146" s="192"/>
      <c r="J146" s="193">
        <f>ROUND(I146*H146,2)</f>
        <v>0</v>
      </c>
      <c r="K146" s="189" t="s">
        <v>1</v>
      </c>
      <c r="L146" s="40"/>
      <c r="M146" s="194" t="s">
        <v>1</v>
      </c>
      <c r="N146" s="195" t="s">
        <v>46</v>
      </c>
      <c r="O146" s="7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617</v>
      </c>
      <c r="AT146" s="198" t="s">
        <v>130</v>
      </c>
      <c r="AU146" s="198" t="s">
        <v>91</v>
      </c>
      <c r="AY146" s="18" t="s">
        <v>128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89</v>
      </c>
      <c r="BK146" s="199">
        <f>ROUND(I146*H146,2)</f>
        <v>0</v>
      </c>
      <c r="BL146" s="18" t="s">
        <v>617</v>
      </c>
      <c r="BM146" s="198" t="s">
        <v>661</v>
      </c>
    </row>
    <row r="147" spans="1:65" s="2" customFormat="1" ht="126.75">
      <c r="A147" s="35"/>
      <c r="B147" s="36"/>
      <c r="C147" s="37"/>
      <c r="D147" s="207" t="s">
        <v>251</v>
      </c>
      <c r="E147" s="37"/>
      <c r="F147" s="249" t="s">
        <v>662</v>
      </c>
      <c r="G147" s="37"/>
      <c r="H147" s="37"/>
      <c r="I147" s="202"/>
      <c r="J147" s="37"/>
      <c r="K147" s="37"/>
      <c r="L147" s="40"/>
      <c r="M147" s="203"/>
      <c r="N147" s="204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251</v>
      </c>
      <c r="AU147" s="18" t="s">
        <v>91</v>
      </c>
    </row>
    <row r="148" spans="1:65" s="2" customFormat="1" ht="16.5" customHeight="1">
      <c r="A148" s="35"/>
      <c r="B148" s="36"/>
      <c r="C148" s="187" t="s">
        <v>246</v>
      </c>
      <c r="D148" s="187" t="s">
        <v>130</v>
      </c>
      <c r="E148" s="188" t="s">
        <v>663</v>
      </c>
      <c r="F148" s="189" t="s">
        <v>664</v>
      </c>
      <c r="G148" s="190" t="s">
        <v>616</v>
      </c>
      <c r="H148" s="191">
        <v>1</v>
      </c>
      <c r="I148" s="192"/>
      <c r="J148" s="193">
        <f>ROUND(I148*H148,2)</f>
        <v>0</v>
      </c>
      <c r="K148" s="189" t="s">
        <v>134</v>
      </c>
      <c r="L148" s="40"/>
      <c r="M148" s="194" t="s">
        <v>1</v>
      </c>
      <c r="N148" s="195" t="s">
        <v>46</v>
      </c>
      <c r="O148" s="7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8" t="s">
        <v>617</v>
      </c>
      <c r="AT148" s="198" t="s">
        <v>130</v>
      </c>
      <c r="AU148" s="198" t="s">
        <v>91</v>
      </c>
      <c r="AY148" s="18" t="s">
        <v>128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89</v>
      </c>
      <c r="BK148" s="199">
        <f>ROUND(I148*H148,2)</f>
        <v>0</v>
      </c>
      <c r="BL148" s="18" t="s">
        <v>617</v>
      </c>
      <c r="BM148" s="198" t="s">
        <v>665</v>
      </c>
    </row>
    <row r="149" spans="1:65" s="2" customFormat="1" ht="11.25">
      <c r="A149" s="35"/>
      <c r="B149" s="36"/>
      <c r="C149" s="37"/>
      <c r="D149" s="200" t="s">
        <v>137</v>
      </c>
      <c r="E149" s="37"/>
      <c r="F149" s="201" t="s">
        <v>666</v>
      </c>
      <c r="G149" s="37"/>
      <c r="H149" s="37"/>
      <c r="I149" s="202"/>
      <c r="J149" s="37"/>
      <c r="K149" s="37"/>
      <c r="L149" s="40"/>
      <c r="M149" s="260"/>
      <c r="N149" s="261"/>
      <c r="O149" s="262"/>
      <c r="P149" s="262"/>
      <c r="Q149" s="262"/>
      <c r="R149" s="262"/>
      <c r="S149" s="262"/>
      <c r="T149" s="26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137</v>
      </c>
      <c r="AU149" s="18" t="s">
        <v>91</v>
      </c>
    </row>
    <row r="150" spans="1:65" s="2" customFormat="1" ht="6.95" customHeight="1">
      <c r="A150" s="35"/>
      <c r="B150" s="55"/>
      <c r="C150" s="56"/>
      <c r="D150" s="56"/>
      <c r="E150" s="56"/>
      <c r="F150" s="56"/>
      <c r="G150" s="56"/>
      <c r="H150" s="56"/>
      <c r="I150" s="56"/>
      <c r="J150" s="56"/>
      <c r="K150" s="56"/>
      <c r="L150" s="40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algorithmName="SHA-512" hashValue="FplaqT/wrHMKFTsH8QDURylNduS7Bvo2dsALnxZOfTCDNtT1xTDZFwx6vUL3iNaG3c3iNiA1rDs01twQHWzzMw==" saltValue="VYJYJrc7UXr5k/icsg0nRHjGzbrg7hA46JVS/oqgeTFRF7FcTHJ3dXx0OlY7PoLSY9Kqe6MzPtdGtGBVx1Ir2g==" spinCount="100000" sheet="1" objects="1" scenarios="1" formatColumns="0" formatRows="0" autoFilter="0"/>
  <autoFilter ref="C120:K14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36" r:id="rId1"/>
    <hyperlink ref="F149" r:id="rId2"/>
  </hyperlinks>
  <pageMargins left="0.39370078740157483" right="0.39370078740157483" top="0.39370078740157483" bottom="0.39370078740157483" header="0" footer="0"/>
  <pageSetup paperSize="9" scale="76" fitToHeight="100" orientation="portrait" r:id="rId3"/>
  <headerFooter>
    <oddFooter>&amp;CStrana &amp;P z &amp;N</oddFooter>
  </headerFooter>
  <rowBreaks count="1" manualBreakCount="1">
    <brk id="144" min="2" max="10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00870-1 - Kanalizační sto...</vt:lpstr>
      <vt:lpstr>00870-2 - Vedlejší a osta...</vt:lpstr>
      <vt:lpstr>'00870-1 - Kanalizační sto...'!Názvy_tisku</vt:lpstr>
      <vt:lpstr>'00870-2 - Vedlejší a osta...'!Názvy_tisku</vt:lpstr>
      <vt:lpstr>'Rekapitulace stavby'!Názvy_tisku</vt:lpstr>
      <vt:lpstr>'00870-1 - Kanalizační sto...'!Oblast_tisku</vt:lpstr>
      <vt:lpstr>'00870-2 - Vedlejší a osta...'!Oblast_tisku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Jarkovský</dc:creator>
  <cp:lastModifiedBy>Petr</cp:lastModifiedBy>
  <cp:lastPrinted>2023-06-04T15:10:10Z</cp:lastPrinted>
  <dcterms:created xsi:type="dcterms:W3CDTF">2023-06-04T15:05:54Z</dcterms:created>
  <dcterms:modified xsi:type="dcterms:W3CDTF">2023-06-04T15:10:48Z</dcterms:modified>
</cp:coreProperties>
</file>